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822" activeTab="0"/>
  </bookViews>
  <sheets>
    <sheet name="Fizikatanár közös rész" sheetId="1" r:id="rId1"/>
    <sheet name="Természetismeret-környtantanár" sheetId="2" r:id="rId2"/>
    <sheet name="Fizikatanár köt.vál.tárgyak" sheetId="3" r:id="rId3"/>
    <sheet name="Fizikatanár középiskolai" sheetId="4" r:id="rId4"/>
    <sheet name="Fizikatanár általános iskolai" sheetId="5" r:id="rId5"/>
    <sheet name="segédtábla" sheetId="6" state="hidden" r:id="rId6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4">'Fizikatanár általános iskolai'!$A$3:$N$40</definedName>
    <definedName name="_xlnm.Print_Area" localSheetId="2">'Fizikatanár köt.vál.tárgyak'!$A$3:$N$16</definedName>
    <definedName name="_xlnm.Print_Area" localSheetId="3">'Fizikatanár középiskolai'!$A$3:$N$48</definedName>
    <definedName name="_xlnm.Print_Area" localSheetId="0">'Fizikatanár közös rész'!$A$3:$N$44</definedName>
    <definedName name="_xlnm.Print_Area" localSheetId="1">'Természetismeret-környtantanár'!$A$3:$N$85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<sst xmlns="http://schemas.openxmlformats.org/spreadsheetml/2006/main" count="1140" uniqueCount="498">
  <si>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</si>
  <si>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</si>
  <si>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</si>
  <si>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</si>
  <si>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</si>
  <si>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</si>
  <si>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</si>
  <si>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</si>
  <si>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</si>
  <si>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</si>
  <si>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</si>
  <si>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</si>
  <si>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</si>
  <si>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</si>
  <si>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</si>
  <si>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</si>
  <si>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</si>
  <si>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</si>
  <si>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</si>
  <si>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</si>
  <si>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</si>
  <si>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</si>
  <si>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</si>
  <si>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</si>
  <si>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</si>
  <si>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</si>
  <si>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</si>
  <si>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</si>
  <si>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</si>
  <si>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</si>
  <si>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</si>
  <si>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</si>
  <si>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</si>
  <si>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</si>
  <si>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Gyj</t>
  </si>
  <si>
    <t>összes kontaktóra</t>
  </si>
  <si>
    <t>összes kredit</t>
  </si>
  <si>
    <t>összes kollokvium</t>
  </si>
  <si>
    <t>Mechanika</t>
  </si>
  <si>
    <t>ff5t1s08</t>
  </si>
  <si>
    <t>Bevezetés a csillagászatba</t>
  </si>
  <si>
    <t>ff5t4m02</t>
  </si>
  <si>
    <t>Kísérletek és feladatok</t>
  </si>
  <si>
    <t>ff5t1m03</t>
  </si>
  <si>
    <t>A fizika története</t>
  </si>
  <si>
    <t>Bevezető iskolai gyakorlat</t>
  </si>
  <si>
    <t>Új eszközök és technológiák</t>
  </si>
  <si>
    <t>Globális környezeti folyamatok</t>
  </si>
  <si>
    <t>Elemi fizika I</t>
  </si>
  <si>
    <t>Elemi fizika II</t>
  </si>
  <si>
    <t>Érettségi felkészítés, tehetséggondozás</t>
  </si>
  <si>
    <t>Számítógéppel segített fizikatanítás</t>
  </si>
  <si>
    <t>ff5t4s01</t>
  </si>
  <si>
    <t>Előadás-követő kísérletek (mechanika)</t>
  </si>
  <si>
    <t>ff5t4s03</t>
  </si>
  <si>
    <t>Előadás-követő kísérletek (elektromágnesség)</t>
  </si>
  <si>
    <t>ff5t1v04</t>
  </si>
  <si>
    <t>Mindennapok fizikája</t>
  </si>
  <si>
    <t>Sugárzások fizikája laboratórium</t>
  </si>
  <si>
    <t>ff5t1v07</t>
  </si>
  <si>
    <t>Természettudomány és társadalom</t>
  </si>
  <si>
    <t>Modulzáró (2 kredit)</t>
  </si>
  <si>
    <t>Szakterületi záróvizsga</t>
  </si>
  <si>
    <t>A fizika tanítása I</t>
  </si>
  <si>
    <t>ff5t1m51</t>
  </si>
  <si>
    <t>A fizika tanítása II</t>
  </si>
  <si>
    <t>Demonstrációs laboratóriumi gyakorlat 1.</t>
  </si>
  <si>
    <t>ff5t4m53</t>
  </si>
  <si>
    <t>Demonstrációs laboratóriumi gyakorlat 2.</t>
  </si>
  <si>
    <t>Szaktárgyi tanítás (4 kredit)</t>
  </si>
  <si>
    <t>ff5t2t51</t>
  </si>
  <si>
    <t>ff5t2t52</t>
  </si>
  <si>
    <t>ff5t2t53</t>
  </si>
  <si>
    <t>Összefüggő egyéni gyakorlatot kísérő szakos szeminárium 2</t>
  </si>
  <si>
    <t>Összefüggő egyéni gyakorlatot kísérő szakos szeminárium 1</t>
  </si>
  <si>
    <t>Hf</t>
  </si>
  <si>
    <t>kv</t>
  </si>
  <si>
    <t>összes előírt kredit</t>
  </si>
  <si>
    <t>Simon Péter</t>
  </si>
  <si>
    <t>Horváth Ákos</t>
  </si>
  <si>
    <t>Groma István</t>
  </si>
  <si>
    <t>Radnóti Katalin</t>
  </si>
  <si>
    <t>Révész Ádám</t>
  </si>
  <si>
    <t>Frei Zsolt</t>
  </si>
  <si>
    <t>Cserti József</t>
  </si>
  <si>
    <t>Bántay Péter</t>
  </si>
  <si>
    <t>Katz Sándor</t>
  </si>
  <si>
    <t>Jánosi Imre</t>
  </si>
  <si>
    <t>Szalay Luca</t>
  </si>
  <si>
    <t>Derényi Imre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</si>
  <si>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</si>
  <si>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</si>
  <si>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</si>
  <si>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</si>
  <si>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</si>
  <si>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</si>
  <si>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</si>
  <si>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</si>
  <si>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CK = C tipusú kollokvium</t>
  </si>
  <si>
    <t>Gyj = gyakorlati jegy</t>
  </si>
  <si>
    <t>Hf = háromfokozatú</t>
  </si>
  <si>
    <t>Kf = kétfokozatú</t>
  </si>
  <si>
    <t>x = tárgy mintatantervi helye</t>
  </si>
  <si>
    <t>kv = kötelezően választható tárgy helye</t>
  </si>
  <si>
    <t>Szakmódszertan (2 kredit)</t>
  </si>
  <si>
    <t>Szakmódszertan (6 kredit)</t>
  </si>
  <si>
    <t>Kalkulus</t>
  </si>
  <si>
    <t>Elméleti mechanika B</t>
  </si>
  <si>
    <t>Elektrodinamika B</t>
  </si>
  <si>
    <t>epradphf17lm</t>
  </si>
  <si>
    <t>Biofizika I.</t>
  </si>
  <si>
    <t>Kvantummechanika B</t>
  </si>
  <si>
    <t>Statisztikus fizika B</t>
  </si>
  <si>
    <t>Feladatok az általános iskolában</t>
  </si>
  <si>
    <t>ff5t1m41</t>
  </si>
  <si>
    <t>A fizika tanítása az általános iskolában</t>
  </si>
  <si>
    <t>ff5t4m42</t>
  </si>
  <si>
    <t>Tanórai kísérletek I</t>
  </si>
  <si>
    <t>ff5t4m43</t>
  </si>
  <si>
    <t>Tanórai kísérletek II</t>
  </si>
  <si>
    <t>ff5t2t41</t>
  </si>
  <si>
    <t>ff5t2t42</t>
  </si>
  <si>
    <t>ff5t2t43</t>
  </si>
  <si>
    <t>(x)</t>
  </si>
  <si>
    <t>Demonstrációs kísérletek</t>
  </si>
  <si>
    <t>Szakmány Csaba</t>
  </si>
  <si>
    <t>Jenei Péter</t>
  </si>
  <si>
    <t>Hömöstrei Mihály</t>
  </si>
  <si>
    <t>Első iskolai gyakorlat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</si>
  <si>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</si>
  <si>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</si>
  <si>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</si>
  <si>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elsoiskgyf18go</t>
  </si>
  <si>
    <t>Jakovác Antal</t>
  </si>
  <si>
    <t>sztzvfizaf18no</t>
  </si>
  <si>
    <t>sztzvfizkf18no</t>
  </si>
  <si>
    <t>Megjegyzés a 11 féléves képzéshez:</t>
  </si>
  <si>
    <t>Közös rész 1-6 félév</t>
  </si>
  <si>
    <t>Középiskolai (12 félév) 7-12 félév és vegyes (11 félév) 7-11 félév</t>
  </si>
  <si>
    <t>Kötelezően választható tárgyak listája</t>
  </si>
  <si>
    <t>Általános iskolai (10 félév) 7-10 félév és vegyes (11 félév) 7-11 félév</t>
  </si>
  <si>
    <t>Tárgy angol megnevezése</t>
  </si>
  <si>
    <t>Problem solving in primary school</t>
  </si>
  <si>
    <t>Teaching physics in primary school</t>
  </si>
  <si>
    <t xml:space="preserve">Classroom  experiments I </t>
  </si>
  <si>
    <t xml:space="preserve">Classroom experiments II </t>
  </si>
  <si>
    <t>Subject-specific teaching practice</t>
  </si>
  <si>
    <t>Subject-specific Teaching Support Seminar 1</t>
  </si>
  <si>
    <t>Subject-specific Teaching Support Seminar 2</t>
  </si>
  <si>
    <t>Subject Area Exam</t>
  </si>
  <si>
    <t>Quantum Mechanics B</t>
  </si>
  <si>
    <t>Statistical Physics B</t>
  </si>
  <si>
    <t xml:space="preserve">New devices and technologies </t>
  </si>
  <si>
    <t>Problem solving methods at the secondary school level and higher I</t>
  </si>
  <si>
    <t>Problem solving methods at the secondary school level and higher II</t>
  </si>
  <si>
    <t>Demonstration experiments</t>
  </si>
  <si>
    <t>Preparation for secondary school graduation, gifted education</t>
  </si>
  <si>
    <t>Computer aided physics teaching</t>
  </si>
  <si>
    <t>Teaching physics II</t>
  </si>
  <si>
    <t>Demonstration laboratory practice 1</t>
  </si>
  <si>
    <t>Demonstration laboratory practice 2</t>
  </si>
  <si>
    <t>Experiments on mechanics</t>
  </si>
  <si>
    <t>Experiments on electromagnetism</t>
  </si>
  <si>
    <t>Everyday physics</t>
  </si>
  <si>
    <t>Radiation Physics Laboratory</t>
  </si>
  <si>
    <t>Science and society</t>
  </si>
  <si>
    <t>Biophysics I.</t>
  </si>
  <si>
    <t>Calculus</t>
  </si>
  <si>
    <t>Global environmental processes</t>
  </si>
  <si>
    <t>Mechanics</t>
  </si>
  <si>
    <t>Fundamentals of astronomy</t>
  </si>
  <si>
    <t>Experiments and theoretical problems</t>
  </si>
  <si>
    <t>The history of physics</t>
  </si>
  <si>
    <t>Introduction into the practice of physics teaching</t>
  </si>
  <si>
    <t>Teaching physics I</t>
  </si>
  <si>
    <t>A kötelezően választható tárgyak az előírt szemeszternél korábban is elvégezhetők.</t>
  </si>
  <si>
    <t>First school practice</t>
  </si>
  <si>
    <t>Számítógépes alapismeretek</t>
  </si>
  <si>
    <t>kalkfm19va</t>
  </si>
  <si>
    <t>szamalapf19lo</t>
  </si>
  <si>
    <t>Valószínűségszámítás és statisztika a fizikában</t>
  </si>
  <si>
    <t>valszamf19va</t>
  </si>
  <si>
    <t>mechf19va</t>
  </si>
  <si>
    <t>elmagnf19va</t>
  </si>
  <si>
    <t>fizlab1f19lo</t>
  </si>
  <si>
    <t>elmfiz1bf19va</t>
  </si>
  <si>
    <t>elmfiz2bf19va</t>
  </si>
  <si>
    <t>elmfiz3bf19va</t>
  </si>
  <si>
    <t>elmfiz4bf19va</t>
  </si>
  <si>
    <t>Anyagtudomány</t>
  </si>
  <si>
    <t>hotanf19va</t>
  </si>
  <si>
    <t>Halvány (x) jelzi a tárgy helyét, ha eltér a 12 félévestől.</t>
  </si>
  <si>
    <t>Halvány (x) jelzi a tárgy helyét, ha eltér a 10 félévestől.</t>
  </si>
  <si>
    <t>Fizikai alapmérések tanároknak</t>
  </si>
  <si>
    <t>Klasszikus és modern fizikai mérések tanároknak</t>
  </si>
  <si>
    <t>Ispánovity Péter</t>
  </si>
  <si>
    <t>Haszpra Tímea</t>
  </si>
  <si>
    <t>Oroszlány László</t>
  </si>
  <si>
    <t>Csanád Máté</t>
  </si>
  <si>
    <t>Palla Gergely</t>
  </si>
  <si>
    <t>Cynolter Gábor</t>
  </si>
  <si>
    <t>Szöllősi Gergely</t>
  </si>
  <si>
    <t>t</t>
  </si>
  <si>
    <t>Szakpárétól eltérő természettudomány (2 kredit)</t>
  </si>
  <si>
    <t>fizlab2f19lo</t>
  </si>
  <si>
    <t>Választandó a kötelezően választható tárgyak listájából (6 kredit)</t>
  </si>
  <si>
    <t>Az önálló képzési szakasz ismeretkörei (38 kredit)</t>
  </si>
  <si>
    <t>Az önálló képzési szakasz ismeretkörei (8 kredit)</t>
  </si>
  <si>
    <t>Választandó a kötelezően választható tárgyak listájából (8 kredit)</t>
  </si>
  <si>
    <t>Szakfelelős: Jenei Péter</t>
  </si>
  <si>
    <t>Szakmai alapozó ismeretek (18 kredit)</t>
  </si>
  <si>
    <t>Szakmai törzsanyag (53 kredit)</t>
  </si>
  <si>
    <t>matmodsz1f19vo</t>
  </si>
  <si>
    <t>matmodsz2f19vo</t>
  </si>
  <si>
    <t>Matematikai módszerek fizikatanároknak 1</t>
  </si>
  <si>
    <t>Matematikai módszerek fizikatanároknak 2</t>
  </si>
  <si>
    <t>atomreszf19va</t>
  </si>
  <si>
    <t>Atomok, atommagok és elemi részecskék fizikája</t>
  </si>
  <si>
    <t>Elektromágnesség és optika</t>
  </si>
  <si>
    <t>(x) = alternatív helye a tárgynak</t>
  </si>
  <si>
    <t>Mathematical Methods in Physics 1</t>
  </si>
  <si>
    <t>Mathematical Methods in Physics 2</t>
  </si>
  <si>
    <t>Electromagnetism and Optics</t>
  </si>
  <si>
    <t>Physics of Atoms, Nuclei, and Elementary Particles</t>
  </si>
  <si>
    <t>Probability Theory and Statistics in Physics</t>
  </si>
  <si>
    <t>Basic Measurements in Physics for Teachers</t>
  </si>
  <si>
    <t>Classical Physics Laboratory for Teachers</t>
  </si>
  <si>
    <t>Introduction to Computational Tools</t>
  </si>
  <si>
    <t>Material Science</t>
  </si>
  <si>
    <t>Theoretical Mechanics B</t>
  </si>
  <si>
    <t>Electrodynamics B</t>
  </si>
  <si>
    <t>Hőtan és folytonos közegek mechanikája</t>
  </si>
  <si>
    <t>Az elméleti fizika szintézise</t>
  </si>
  <si>
    <t>elmfizsz1f19eo</t>
  </si>
  <si>
    <t>Synthesis of Theoretical Physics</t>
  </si>
  <si>
    <t>Thermodynamics and Continuum Mechanics</t>
  </si>
  <si>
    <t>Elméleti fizikai alapismeretek</t>
  </si>
  <si>
    <t>elmfizf19eo</t>
  </si>
  <si>
    <t>Modern fizikai alapismeretek</t>
  </si>
  <si>
    <t>modfizf19eo</t>
  </si>
  <si>
    <t>Basics of Theoretical Physics</t>
  </si>
  <si>
    <t>Basics of Modern Physics</t>
  </si>
  <si>
    <t>K = kollokvium (amely A típusú a vegyes (ea+gy és ea+lab) tárgyak esetén)</t>
  </si>
  <si>
    <t>Fizika Show az iskolában</t>
  </si>
  <si>
    <t>A fizika tantárgyi kapcsolatai</t>
  </si>
  <si>
    <t>fizkapcsf19eo</t>
  </si>
  <si>
    <t>Physics Show in School</t>
  </si>
  <si>
    <t>Physics in Other Subjects</t>
  </si>
  <si>
    <t>Neptun azonosító</t>
  </si>
  <si>
    <t>WB4YD1</t>
  </si>
  <si>
    <t>Miklósi Ádám</t>
  </si>
  <si>
    <t>S8MAN2</t>
  </si>
  <si>
    <t>J6555R</t>
  </si>
  <si>
    <t>JEJBKV</t>
  </si>
  <si>
    <t>DJR6J3</t>
  </si>
  <si>
    <t>NZQJX3</t>
  </si>
  <si>
    <t>G92VDZ</t>
  </si>
  <si>
    <t>MEP4DX</t>
  </si>
  <si>
    <t>DI6UJU</t>
  </si>
  <si>
    <t>D0IXQS</t>
  </si>
  <si>
    <t>CTQYDC</t>
  </si>
  <si>
    <t>O4G072</t>
  </si>
  <si>
    <t>PHMZBL</t>
  </si>
  <si>
    <t>ZUGCG2</t>
  </si>
  <si>
    <t>YMU2RR</t>
  </si>
  <si>
    <t>CG8GGL</t>
  </si>
  <si>
    <t>VT7G83</t>
  </si>
  <si>
    <t>SM6BZ6</t>
  </si>
  <si>
    <t>NJJO5H</t>
  </si>
  <si>
    <t>IWEA1K</t>
  </si>
  <si>
    <t>UWV8MX</t>
  </si>
  <si>
    <t>KRH4LY</t>
  </si>
  <si>
    <t>C9FSLB</t>
  </si>
  <si>
    <t>EPLQ7Y</t>
  </si>
  <si>
    <t>beviskf19go</t>
  </si>
  <si>
    <t>fiztan1f19go</t>
  </si>
  <si>
    <t>ujeszkf19eo</t>
  </si>
  <si>
    <t>elemifiz2f19eo</t>
  </si>
  <si>
    <t>elemifiz1f19eo</t>
  </si>
  <si>
    <t>szamfizf19go</t>
  </si>
  <si>
    <t>feladataif19go</t>
  </si>
  <si>
    <t>globkorf18eo</t>
  </si>
  <si>
    <t>fizshowf19go</t>
  </si>
  <si>
    <t>anyagtudf19ea</t>
  </si>
  <si>
    <t>Szervezeti egység</t>
  </si>
  <si>
    <t>TTK-BIETOLÓGIA</t>
  </si>
  <si>
    <t>TTK-MIALKANALSZÁMMAT</t>
  </si>
  <si>
    <t>TTK-FIELMÉLETIFIZ</t>
  </si>
  <si>
    <t>TTK-FIKOMPLRENDSZ</t>
  </si>
  <si>
    <t>TTK-FIANYAGFIZIKA</t>
  </si>
  <si>
    <t>TTK-FIATOMFIZIKA</t>
  </si>
  <si>
    <t>TTK-FIBIOLFIZIKA</t>
  </si>
  <si>
    <t>TTK-KÉMIA</t>
  </si>
  <si>
    <t>Biológiai alapismeretek</t>
  </si>
  <si>
    <t>Kémiai alapismeretek</t>
  </si>
  <si>
    <t>bioalapb19eo</t>
  </si>
  <si>
    <t>kemalapk19eo</t>
  </si>
  <si>
    <t>TTK-KIANALKÉM</t>
  </si>
  <si>
    <t>Szalai István</t>
  </si>
  <si>
    <t>K5JBKV</t>
  </si>
  <si>
    <t>Basics of Biology</t>
  </si>
  <si>
    <t>Basics of Chemistry</t>
  </si>
  <si>
    <t>demkisf19lo</t>
  </si>
  <si>
    <t>eretsf19eo</t>
  </si>
  <si>
    <t>demlab1f19lo</t>
  </si>
  <si>
    <t>Általános iskolai (10 félév) és vegyes (11 félév)</t>
  </si>
  <si>
    <t>Szakfelelős: Dr.Weiszburg Tamás</t>
  </si>
  <si>
    <t>Kritérium tárgyak (0 kredit)</t>
  </si>
  <si>
    <t>ktanmatkra17ga</t>
  </si>
  <si>
    <t xml:space="preserve">Matematika kritérium </t>
  </si>
  <si>
    <t>Gy(2)</t>
  </si>
  <si>
    <t>Bánréviné Finta Viktória</t>
  </si>
  <si>
    <t>Criterion Course in Mathematics</t>
  </si>
  <si>
    <t>ktanfizkra17ga</t>
  </si>
  <si>
    <t xml:space="preserve">Fizika kritérium </t>
  </si>
  <si>
    <t>Criterion Course in Physics</t>
  </si>
  <si>
    <t>Szakmai alapozó ismeretek (29 kredit)</t>
  </si>
  <si>
    <t>ktankealfok17ea</t>
  </si>
  <si>
    <t>Kémiai alapfogalmak előadás</t>
  </si>
  <si>
    <t>K(5)</t>
  </si>
  <si>
    <t>(t)</t>
  </si>
  <si>
    <t>Róka András</t>
  </si>
  <si>
    <t>Basic Terms in Chemistry</t>
  </si>
  <si>
    <t>ktankealfok17ga</t>
  </si>
  <si>
    <t>Kémiai alapfogalmak gyakorlat</t>
  </si>
  <si>
    <t>Gy(5)</t>
  </si>
  <si>
    <t>Basic Terms in Chemistry (practice)</t>
  </si>
  <si>
    <t>bevbiol1b17ea</t>
  </si>
  <si>
    <t>Bevezetés a biológiába 1.</t>
  </si>
  <si>
    <t>Tárnok Krisztián</t>
  </si>
  <si>
    <t>Introduction to Biology 1.</t>
  </si>
  <si>
    <t>ktanbevkta17ea</t>
  </si>
  <si>
    <t>Bevezetés a környezettudományba</t>
  </si>
  <si>
    <t>Takács-Sánta András</t>
  </si>
  <si>
    <t>Introduction to the Environmental Science</t>
  </si>
  <si>
    <t>ktannovallb17ga</t>
  </si>
  <si>
    <t xml:space="preserve">Növény- és állatismeret </t>
  </si>
  <si>
    <t>Tóth Zoltán</t>
  </si>
  <si>
    <t>Plant and Animal Knowledge</t>
  </si>
  <si>
    <t>CK(5)</t>
  </si>
  <si>
    <t>ktanmeteog17ea</t>
  </si>
  <si>
    <t xml:space="preserve">Meteorológia előadás </t>
  </si>
  <si>
    <t>Bartholy Judit</t>
  </si>
  <si>
    <t>Meteorology</t>
  </si>
  <si>
    <t>bevbiol2b17ea</t>
  </si>
  <si>
    <t>Bevezetés a biológiába 2.</t>
  </si>
  <si>
    <t>Hajnik Tünde</t>
  </si>
  <si>
    <t>Introduction to Biology 2.</t>
  </si>
  <si>
    <t>ktangeol1g17ea</t>
  </si>
  <si>
    <t xml:space="preserve">Geológiai alapok 1. </t>
  </si>
  <si>
    <t>Szabó Csaba</t>
  </si>
  <si>
    <t>Basic Geology</t>
  </si>
  <si>
    <t>Szakmai törzsanyag (60 kredit)</t>
  </si>
  <si>
    <t>ktanaltkek17ea</t>
  </si>
  <si>
    <t xml:space="preserve">Általános kémia előadás </t>
  </si>
  <si>
    <t>Zsély István</t>
  </si>
  <si>
    <t>General Chemistry lecture</t>
  </si>
  <si>
    <t>ft1szervk0k17ea</t>
  </si>
  <si>
    <t>Szervetlen kémia</t>
  </si>
  <si>
    <t>Tarczay György</t>
  </si>
  <si>
    <t>Inorganic chemistry</t>
  </si>
  <si>
    <t>bevbiol3b17ea</t>
  </si>
  <si>
    <t>Bevezetés a biológiába 3</t>
  </si>
  <si>
    <t>Tóth Attila</t>
  </si>
  <si>
    <t>Introduction to Biology 3.</t>
  </si>
  <si>
    <t>gx5t1002</t>
  </si>
  <si>
    <t>Ásványtan</t>
  </si>
  <si>
    <t>Weiszburg Tamás</t>
  </si>
  <si>
    <t>Basics of Mineralogy</t>
  </si>
  <si>
    <t>gx5t4002</t>
  </si>
  <si>
    <t>Kis Annamária</t>
  </si>
  <si>
    <t>Mineralogy practice for teacher candidates</t>
  </si>
  <si>
    <t>asvanytgyg18to</t>
  </si>
  <si>
    <t>Ásványtan terepgyakorlat</t>
  </si>
  <si>
    <t>Mineralogy field work</t>
  </si>
  <si>
    <t>foltermia18go</t>
  </si>
  <si>
    <t>Földrajz a természetismeretben</t>
  </si>
  <si>
    <t>Angyal Zsuzsanna</t>
  </si>
  <si>
    <t>Geography in natural history</t>
  </si>
  <si>
    <t>ktanszenk17ea</t>
  </si>
  <si>
    <t xml:space="preserve">Szénvegyületek kémiája </t>
  </si>
  <si>
    <t>Bánóczi Zoltán</t>
  </si>
  <si>
    <t xml:space="preserve">Chemistry of Organic Compounds </t>
  </si>
  <si>
    <t>ktangeol2g17ga</t>
  </si>
  <si>
    <t xml:space="preserve">Geológiai alapok 2. </t>
  </si>
  <si>
    <t>Szente István</t>
  </si>
  <si>
    <t>Basic geology 2.</t>
  </si>
  <si>
    <t>ktanalkel1k18la</t>
  </si>
  <si>
    <t>Alapozó kémiai laborgyakorlat</t>
  </si>
  <si>
    <t>Basic Chemical Laboratory practice</t>
  </si>
  <si>
    <t>gx5t1003</t>
  </si>
  <si>
    <t>Kőzettan (előadás)</t>
  </si>
  <si>
    <t>Szakmány György</t>
  </si>
  <si>
    <t>Petrology (lecture)</t>
  </si>
  <si>
    <t>gx5t4003</t>
  </si>
  <si>
    <t>Kőzettan (gyakorlat)</t>
  </si>
  <si>
    <t>Sági Tamás</t>
  </si>
  <si>
    <t>Petrology (practice)</t>
  </si>
  <si>
    <t>ktanmikrobb17ea</t>
  </si>
  <si>
    <t xml:space="preserve">Általános mikrobiológia előadás </t>
  </si>
  <si>
    <t>Felföldi Tamás</t>
  </si>
  <si>
    <t>General Microbiology lecture</t>
  </si>
  <si>
    <t>ktanmikrobb17la</t>
  </si>
  <si>
    <t xml:space="preserve">Mikrobiológia laborgyakorlat </t>
  </si>
  <si>
    <t>General Microbiology laboratory practice</t>
  </si>
  <si>
    <t>ktankkemk17ea</t>
  </si>
  <si>
    <t>Környezetkémia</t>
  </si>
  <si>
    <t>Salma Imre</t>
  </si>
  <si>
    <t>Environmental Chemistry</t>
  </si>
  <si>
    <t>termkisera18lo</t>
  </si>
  <si>
    <t>Természetismereti kísérlettervezés</t>
  </si>
  <si>
    <t>Laboratory experimentes in natural history</t>
  </si>
  <si>
    <t>ktangisg17ga</t>
  </si>
  <si>
    <t>Térképismeret és geoinformációs rendszerek</t>
  </si>
  <si>
    <t>Kovács Béla</t>
  </si>
  <si>
    <t>Map Skills and Geo-Information Systems practice</t>
  </si>
  <si>
    <t>ktangloboka17ea</t>
  </si>
  <si>
    <t>Globális ökológia</t>
  </si>
  <si>
    <t>Global Ecology</t>
  </si>
  <si>
    <t>kompltgyaka18to</t>
  </si>
  <si>
    <t>Komplex terepgyakorlat</t>
  </si>
  <si>
    <t>Interdisciplinary field trip</t>
  </si>
  <si>
    <t>aa5t4001</t>
  </si>
  <si>
    <t>Regionális helyismeret</t>
  </si>
  <si>
    <t>Regional space knowledge</t>
  </si>
  <si>
    <t>ktannovokob17ea</t>
  </si>
  <si>
    <t xml:space="preserve">Növényökológia előadás </t>
  </si>
  <si>
    <t>Kalapos Tibor</t>
  </si>
  <si>
    <t>Plant Ecology</t>
  </si>
  <si>
    <t>ktanallokob17ea</t>
  </si>
  <si>
    <t xml:space="preserve">Állatökológia előadás </t>
  </si>
  <si>
    <t>Török János</t>
  </si>
  <si>
    <t>Animal Ecology</t>
  </si>
  <si>
    <t>aa5t1060</t>
  </si>
  <si>
    <t>Regionális természetismeret 1</t>
  </si>
  <si>
    <t>Regional natural history 1.</t>
  </si>
  <si>
    <t>ktantkvaa17ga</t>
  </si>
  <si>
    <t xml:space="preserve">A természet- és környezetvédelem alapjai gyakorlat </t>
  </si>
  <si>
    <t>Basic of nature and environmental protection practice</t>
  </si>
  <si>
    <t>aa5t2060</t>
  </si>
  <si>
    <t>Regionális természetismeret 2</t>
  </si>
  <si>
    <t>Regional natural history 2.</t>
  </si>
  <si>
    <t>Szakmódszertan (8 kredit)</t>
  </si>
  <si>
    <t>pa5t1001</t>
  </si>
  <si>
    <t>A természetismeret-környezettan tanítás módszertana 1 ea. (természetismeret)</t>
  </si>
  <si>
    <t>Teaching methology of  natural sciences and environmental science 1. (lecture)</t>
  </si>
  <si>
    <t>pa5t2001</t>
  </si>
  <si>
    <t>A természetismeret-környezettan tanítás módszertana 1 gyak. (természetismeret)</t>
  </si>
  <si>
    <t>Teaching methology of  natural sciences and environmental science 1.  (practice)</t>
  </si>
  <si>
    <t>pa5t1002</t>
  </si>
  <si>
    <t>A természetismeret-környezettan tanítás módszertana 2 ea. (környezettan)</t>
  </si>
  <si>
    <t>Teaching methology of  natural sciences and environmental science 2. (lecture)</t>
  </si>
  <si>
    <t>pa5t2002</t>
  </si>
  <si>
    <t>A természetismeret-környezettan tanítás módszertana 2 gyak. (környezettan)</t>
  </si>
  <si>
    <t>Teaching methology of  natural sciences and environmental science 2. (practice)</t>
  </si>
  <si>
    <t>aa5t0z41</t>
  </si>
  <si>
    <t>pa5t6001</t>
  </si>
  <si>
    <t>Natural sciences and environmental science teaching practice</t>
  </si>
  <si>
    <t>pa5t6002</t>
  </si>
  <si>
    <t>Gy(3)</t>
  </si>
  <si>
    <t>pa5t6003</t>
  </si>
  <si>
    <t>- Halvány (x) jelzi a tárgy helyét, ha eltér a 10 félévestől.</t>
  </si>
  <si>
    <t>K = kollokvium</t>
  </si>
  <si>
    <t>DK = D típusú kollokvium</t>
  </si>
  <si>
    <t>aa5t1050</t>
  </si>
  <si>
    <t>A társadalmi-gazdasági tér folyamatai</t>
  </si>
  <si>
    <t>ag5t2602</t>
  </si>
  <si>
    <t>Környezeti ásványtan és szilárd hulladékok</t>
  </si>
  <si>
    <t>ktankjoga17ea</t>
  </si>
  <si>
    <t xml:space="preserve">Környezetjog előadás </t>
  </si>
  <si>
    <t>aa5t2024</t>
  </si>
  <si>
    <t>Földtudományi szintézis</t>
  </si>
  <si>
    <t>aa5t4023</t>
  </si>
  <si>
    <t>Földtudományok a terepen</t>
  </si>
  <si>
    <t>ktankfizf17ea</t>
  </si>
  <si>
    <t xml:space="preserve">Környezetfizika előadás </t>
  </si>
  <si>
    <t>ktankfiz1f17la</t>
  </si>
  <si>
    <t>Környezetfizika laborgyakorlat 1.</t>
  </si>
  <si>
    <t>ktanbecsg17ga</t>
  </si>
  <si>
    <t>Nagyságrendi becslések a földtudományokban</t>
  </si>
  <si>
    <t>Social and economic processes</t>
  </si>
  <si>
    <t>Environmental mineralogy and solid wastes</t>
  </si>
  <si>
    <t>Environmental Law</t>
  </si>
  <si>
    <t>Mikó János</t>
  </si>
  <si>
    <t>Modern Earth Science Review</t>
  </si>
  <si>
    <t>On site earth science</t>
  </si>
  <si>
    <t>Environmental physics lecture</t>
  </si>
  <si>
    <t>Kiss Ádám</t>
  </si>
  <si>
    <t>Environmental physics laboratory practice 1.</t>
  </si>
  <si>
    <t>Estimates of magnitude in earth sciences</t>
  </si>
  <si>
    <t>Timár Gábor</t>
  </si>
  <si>
    <t>ktanbktszamg19ga</t>
  </si>
  <si>
    <t>Bevezetés a környezettudományi számításokba</t>
  </si>
  <si>
    <t>Kovács József</t>
  </si>
  <si>
    <t>Basic Calculations in Environmental Sciences</t>
  </si>
  <si>
    <t>Osztatlan természetismeret-környezettan tanár (2019-től)</t>
  </si>
  <si>
    <t>biophys1f20ex</t>
  </si>
  <si>
    <t>Osztatlan fizikatanár képzés (2020-tól)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</si>
</sst>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;;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medium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dotted"/>
    </border>
    <border>
      <left/>
      <right/>
      <top style="thin"/>
      <bottom style="dotted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/>
      <top style="thin"/>
      <bottom style="thin"/>
    </border>
    <border>
      <left style="medium"/>
      <right style="medium"/>
      <top style="thin">
        <color indexed="59"/>
      </top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double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2" applyFont="1" applyFill="1" applyBorder="1" applyAlignment="1">
      <alignment vertical="center"/>
      <protection/>
    </xf>
    <xf numFmtId="0" fontId="35" fillId="0" borderId="0" xfId="59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74" fontId="54" fillId="34" borderId="13" xfId="0" applyNumberFormat="1" applyFont="1" applyFill="1" applyBorder="1" applyAlignment="1">
      <alignment horizontal="center" vertical="center"/>
    </xf>
    <xf numFmtId="174" fontId="54" fillId="34" borderId="11" xfId="0" applyNumberFormat="1" applyFont="1" applyFill="1" applyBorder="1" applyAlignment="1">
      <alignment horizontal="center" vertical="center"/>
    </xf>
    <xf numFmtId="174" fontId="54" fillId="34" borderId="10" xfId="0" applyNumberFormat="1" applyFont="1" applyFill="1" applyBorder="1" applyAlignment="1">
      <alignment horizontal="center" vertical="center"/>
    </xf>
    <xf numFmtId="174" fontId="55" fillId="34" borderId="13" xfId="0" applyNumberFormat="1" applyFont="1" applyFill="1" applyBorder="1" applyAlignment="1">
      <alignment horizontal="center" vertical="center"/>
    </xf>
    <xf numFmtId="174" fontId="55" fillId="34" borderId="11" xfId="0" applyNumberFormat="1" applyFont="1" applyFill="1" applyBorder="1" applyAlignment="1">
      <alignment horizontal="center" vertical="center"/>
    </xf>
    <xf numFmtId="174" fontId="55" fillId="34" borderId="10" xfId="0" applyNumberFormat="1" applyFont="1" applyFill="1" applyBorder="1" applyAlignment="1">
      <alignment horizontal="center" vertical="center"/>
    </xf>
    <xf numFmtId="174" fontId="56" fillId="34" borderId="13" xfId="0" applyNumberFormat="1" applyFont="1" applyFill="1" applyBorder="1" applyAlignment="1">
      <alignment horizontal="center" vertical="center"/>
    </xf>
    <xf numFmtId="174" fontId="56" fillId="34" borderId="11" xfId="0" applyNumberFormat="1" applyFont="1" applyFill="1" applyBorder="1" applyAlignment="1">
      <alignment horizontal="center" vertical="center"/>
    </xf>
    <xf numFmtId="174" fontId="56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2" fillId="35" borderId="13" xfId="62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0" borderId="21" xfId="62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4" fontId="2" fillId="34" borderId="27" xfId="0" applyNumberFormat="1" applyFont="1" applyFill="1" applyBorder="1" applyAlignment="1">
      <alignment horizontal="center" vertical="center"/>
    </xf>
    <xf numFmtId="174" fontId="2" fillId="34" borderId="28" xfId="0" applyNumberFormat="1" applyFont="1" applyFill="1" applyBorder="1" applyAlignment="1">
      <alignment horizontal="center" vertical="center"/>
    </xf>
    <xf numFmtId="174" fontId="2" fillId="34" borderId="29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74" fontId="55" fillId="36" borderId="11" xfId="0" applyNumberFormat="1" applyFont="1" applyFill="1" applyBorder="1" applyAlignment="1">
      <alignment horizontal="center" vertical="center"/>
    </xf>
    <xf numFmtId="174" fontId="55" fillId="36" borderId="10" xfId="0" applyNumberFormat="1" applyFont="1" applyFill="1" applyBorder="1" applyAlignment="1">
      <alignment horizontal="center" vertical="center"/>
    </xf>
    <xf numFmtId="174" fontId="56" fillId="36" borderId="11" xfId="0" applyNumberFormat="1" applyFont="1" applyFill="1" applyBorder="1" applyAlignment="1">
      <alignment horizontal="center" vertical="center"/>
    </xf>
    <xf numFmtId="174" fontId="56" fillId="36" borderId="10" xfId="0" applyNumberFormat="1" applyFont="1" applyFill="1" applyBorder="1" applyAlignment="1">
      <alignment horizontal="center" vertical="center"/>
    </xf>
    <xf numFmtId="174" fontId="54" fillId="36" borderId="11" xfId="0" applyNumberFormat="1" applyFont="1" applyFill="1" applyBorder="1" applyAlignment="1">
      <alignment horizontal="center" vertical="center"/>
    </xf>
    <xf numFmtId="174" fontId="54" fillId="36" borderId="10" xfId="0" applyNumberFormat="1" applyFont="1" applyFill="1" applyBorder="1" applyAlignment="1">
      <alignment horizontal="center" vertical="center"/>
    </xf>
    <xf numFmtId="174" fontId="2" fillId="36" borderId="28" xfId="0" applyNumberFormat="1" applyFont="1" applyFill="1" applyBorder="1" applyAlignment="1">
      <alignment horizontal="center" vertical="center"/>
    </xf>
    <xf numFmtId="174" fontId="2" fillId="36" borderId="29" xfId="0" applyNumberFormat="1" applyFont="1" applyFill="1" applyBorder="1" applyAlignment="1">
      <alignment horizontal="center" vertical="center"/>
    </xf>
    <xf numFmtId="174" fontId="55" fillId="36" borderId="13" xfId="0" applyNumberFormat="1" applyFont="1" applyFill="1" applyBorder="1" applyAlignment="1">
      <alignment horizontal="center" vertical="center"/>
    </xf>
    <xf numFmtId="174" fontId="56" fillId="36" borderId="13" xfId="0" applyNumberFormat="1" applyFont="1" applyFill="1" applyBorder="1" applyAlignment="1">
      <alignment horizontal="center" vertical="center"/>
    </xf>
    <xf numFmtId="174" fontId="54" fillId="36" borderId="13" xfId="0" applyNumberFormat="1" applyFont="1" applyFill="1" applyBorder="1" applyAlignment="1">
      <alignment horizontal="center" vertical="center"/>
    </xf>
    <xf numFmtId="174" fontId="2" fillId="36" borderId="27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7" fillId="36" borderId="11" xfId="0" applyFont="1" applyFill="1" applyBorder="1" applyAlignment="1">
      <alignment horizontal="center" vertical="center"/>
    </xf>
    <xf numFmtId="0" fontId="0" fillId="0" borderId="11" xfId="62" applyFont="1" applyFill="1" applyBorder="1" applyAlignment="1">
      <alignment horizontal="left" vertical="center"/>
      <protection/>
    </xf>
    <xf numFmtId="0" fontId="2" fillId="0" borderId="11" xfId="62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2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62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5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ill="1" applyBorder="1" applyAlignment="1">
      <alignment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left" vertical="center"/>
      <protection/>
    </xf>
    <xf numFmtId="0" fontId="4" fillId="0" borderId="25" xfId="62" applyFont="1" applyFill="1" applyBorder="1" applyAlignment="1">
      <alignment horizontal="left" vertical="center"/>
      <protection/>
    </xf>
    <xf numFmtId="0" fontId="2" fillId="0" borderId="21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left" vertical="center"/>
      <protection/>
    </xf>
    <xf numFmtId="0" fontId="2" fillId="0" borderId="25" xfId="62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15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3" xfId="62" applyFont="1" applyFill="1" applyBorder="1" applyAlignment="1">
      <alignment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5" xfId="62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34" borderId="11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left" vertical="distributed"/>
    </xf>
    <xf numFmtId="0" fontId="0" fillId="0" borderId="37" xfId="67" applyFont="1" applyFill="1" applyBorder="1" applyAlignment="1">
      <alignment vertical="center"/>
      <protection/>
    </xf>
    <xf numFmtId="174" fontId="55" fillId="0" borderId="38" xfId="0" applyNumberFormat="1" applyFont="1" applyFill="1" applyBorder="1" applyAlignment="1">
      <alignment horizontal="center" vertical="center"/>
    </xf>
    <xf numFmtId="174" fontId="55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1" fontId="0" fillId="0" borderId="39" xfId="0" applyNumberFormat="1" applyFont="1" applyFill="1" applyBorder="1" applyAlignment="1">
      <alignment horizontal="left" vertical="distributed"/>
    </xf>
    <xf numFmtId="0" fontId="0" fillId="0" borderId="31" xfId="67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vertical="center"/>
      <protection/>
    </xf>
    <xf numFmtId="0" fontId="0" fillId="37" borderId="16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40" xfId="69" applyFont="1" applyFill="1" applyBorder="1" applyAlignment="1">
      <alignment vertical="center"/>
      <protection/>
    </xf>
    <xf numFmtId="0" fontId="0" fillId="0" borderId="40" xfId="67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left" vertical="center"/>
    </xf>
    <xf numFmtId="0" fontId="0" fillId="0" borderId="11" xfId="67" applyFont="1" applyFill="1" applyBorder="1" applyAlignment="1">
      <alignment horizontal="left" vertical="center"/>
      <protection/>
    </xf>
    <xf numFmtId="0" fontId="0" fillId="0" borderId="10" xfId="67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vertical="center"/>
      <protection/>
    </xf>
    <xf numFmtId="0" fontId="0" fillId="0" borderId="15" xfId="64" applyFont="1" applyFill="1" applyBorder="1" applyAlignment="1">
      <alignment vertical="center"/>
      <protection/>
    </xf>
    <xf numFmtId="0" fontId="9" fillId="0" borderId="44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67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center" vertical="center"/>
      <protection/>
    </xf>
    <xf numFmtId="0" fontId="58" fillId="0" borderId="16" xfId="0" applyFont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67" applyFont="1" applyFill="1" applyBorder="1" applyAlignment="1">
      <alignment horizontal="center" vertical="center"/>
      <protection/>
    </xf>
    <xf numFmtId="0" fontId="2" fillId="0" borderId="11" xfId="67" applyFont="1" applyFill="1" applyBorder="1" applyAlignment="1">
      <alignment horizontal="left" vertical="center"/>
      <protection/>
    </xf>
    <xf numFmtId="0" fontId="2" fillId="0" borderId="10" xfId="67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15" xfId="68" applyFont="1" applyFill="1" applyBorder="1" applyAlignment="1">
      <alignment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11" xfId="67" applyFont="1" applyFill="1" applyBorder="1" applyAlignment="1">
      <alignment horizontal="left" vertical="center"/>
      <protection/>
    </xf>
    <xf numFmtId="0" fontId="4" fillId="0" borderId="10" xfId="67" applyFont="1" applyFill="1" applyBorder="1" applyAlignment="1">
      <alignment horizontal="left" vertical="center"/>
      <protection/>
    </xf>
    <xf numFmtId="0" fontId="0" fillId="0" borderId="43" xfId="63" applyFont="1" applyFill="1" applyBorder="1" applyAlignment="1">
      <alignment vertical="center"/>
      <protection/>
    </xf>
    <xf numFmtId="0" fontId="0" fillId="0" borderId="15" xfId="60" applyFont="1" applyFill="1" applyBorder="1" applyAlignment="1">
      <alignment vertical="center"/>
      <protection/>
    </xf>
    <xf numFmtId="0" fontId="0" fillId="0" borderId="12" xfId="67" applyFont="1" applyFill="1" applyBorder="1" applyAlignment="1">
      <alignment vertical="center"/>
      <protection/>
    </xf>
    <xf numFmtId="0" fontId="0" fillId="0" borderId="15" xfId="65" applyFont="1" applyFill="1" applyBorder="1" applyAlignment="1">
      <alignment vertical="center"/>
      <protection/>
    </xf>
    <xf numFmtId="0" fontId="0" fillId="0" borderId="40" xfId="0" applyFont="1" applyFill="1" applyBorder="1" applyAlignment="1">
      <alignment horizontal="left" vertical="center"/>
    </xf>
    <xf numFmtId="0" fontId="4" fillId="35" borderId="13" xfId="67" applyFont="1" applyFill="1" applyBorder="1" applyAlignment="1">
      <alignment horizontal="center" vertical="center"/>
      <protection/>
    </xf>
    <xf numFmtId="0" fontId="2" fillId="35" borderId="13" xfId="67" applyFont="1" applyFill="1" applyBorder="1" applyAlignment="1">
      <alignment horizontal="center" vertical="center"/>
      <protection/>
    </xf>
    <xf numFmtId="0" fontId="0" fillId="0" borderId="43" xfId="66" applyFont="1" applyFill="1" applyBorder="1" applyAlignment="1">
      <alignment vertical="center"/>
      <protection/>
    </xf>
    <xf numFmtId="0" fontId="0" fillId="37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63" applyFont="1" applyFill="1" applyBorder="1" applyAlignment="1">
      <alignment vertical="center"/>
      <protection/>
    </xf>
    <xf numFmtId="0" fontId="2" fillId="36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56" fillId="34" borderId="43" xfId="62" applyFont="1" applyFill="1" applyBorder="1" applyAlignment="1">
      <alignment horizontal="right" vertical="center"/>
      <protection/>
    </xf>
    <xf numFmtId="0" fontId="56" fillId="34" borderId="16" xfId="62" applyFont="1" applyFill="1" applyBorder="1" applyAlignment="1">
      <alignment horizontal="right" vertical="center"/>
      <protection/>
    </xf>
    <xf numFmtId="0" fontId="54" fillId="34" borderId="43" xfId="62" applyFont="1" applyFill="1" applyBorder="1" applyAlignment="1">
      <alignment horizontal="right" vertical="center"/>
      <protection/>
    </xf>
    <xf numFmtId="0" fontId="54" fillId="34" borderId="16" xfId="62" applyFont="1" applyFill="1" applyBorder="1" applyAlignment="1">
      <alignment horizontal="right" vertical="center"/>
      <protection/>
    </xf>
    <xf numFmtId="174" fontId="55" fillId="34" borderId="43" xfId="0" applyNumberFormat="1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74" fontId="56" fillId="34" borderId="43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174" fontId="54" fillId="34" borderId="43" xfId="0" applyNumberFormat="1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5" fillId="34" borderId="43" xfId="62" applyFont="1" applyFill="1" applyBorder="1" applyAlignment="1">
      <alignment horizontal="right" vertical="center"/>
      <protection/>
    </xf>
    <xf numFmtId="0" fontId="55" fillId="34" borderId="16" xfId="62" applyFont="1" applyFill="1" applyBorder="1" applyAlignment="1">
      <alignment horizontal="right" vertical="center"/>
      <protection/>
    </xf>
    <xf numFmtId="0" fontId="8" fillId="0" borderId="4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6" borderId="43" xfId="62" applyFont="1" applyFill="1" applyBorder="1" applyAlignment="1">
      <alignment horizontal="left" vertical="center"/>
      <protection/>
    </xf>
    <xf numFmtId="0" fontId="2" fillId="36" borderId="12" xfId="62" applyFont="1" applyFill="1" applyBorder="1" applyAlignment="1">
      <alignment horizontal="left" vertical="center"/>
      <protection/>
    </xf>
    <xf numFmtId="0" fontId="2" fillId="34" borderId="39" xfId="62" applyFont="1" applyFill="1" applyBorder="1" applyAlignment="1">
      <alignment horizontal="right" vertical="center"/>
      <protection/>
    </xf>
    <xf numFmtId="0" fontId="56" fillId="34" borderId="51" xfId="62" applyFont="1" applyFill="1" applyBorder="1" applyAlignment="1">
      <alignment horizontal="right" vertical="center"/>
      <protection/>
    </xf>
    <xf numFmtId="174" fontId="2" fillId="34" borderId="39" xfId="0" applyNumberFormat="1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54" fillId="34" borderId="43" xfId="67" applyFont="1" applyFill="1" applyBorder="1" applyAlignment="1">
      <alignment horizontal="right" vertical="center"/>
      <protection/>
    </xf>
    <xf numFmtId="0" fontId="54" fillId="34" borderId="16" xfId="67" applyFont="1" applyFill="1" applyBorder="1" applyAlignment="1">
      <alignment horizontal="right" vertical="center"/>
      <protection/>
    </xf>
    <xf numFmtId="0" fontId="2" fillId="34" borderId="39" xfId="67" applyFont="1" applyFill="1" applyBorder="1" applyAlignment="1">
      <alignment horizontal="right" vertical="center"/>
      <protection/>
    </xf>
    <xf numFmtId="0" fontId="56" fillId="34" borderId="51" xfId="67" applyFont="1" applyFill="1" applyBorder="1" applyAlignment="1">
      <alignment horizontal="right" vertical="center"/>
      <protection/>
    </xf>
    <xf numFmtId="0" fontId="55" fillId="34" borderId="43" xfId="67" applyFont="1" applyFill="1" applyBorder="1" applyAlignment="1">
      <alignment horizontal="right" vertical="center"/>
      <protection/>
    </xf>
    <xf numFmtId="0" fontId="55" fillId="34" borderId="16" xfId="67" applyFont="1" applyFill="1" applyBorder="1" applyAlignment="1">
      <alignment horizontal="right" vertical="center"/>
      <protection/>
    </xf>
    <xf numFmtId="0" fontId="56" fillId="34" borderId="43" xfId="67" applyFont="1" applyFill="1" applyBorder="1" applyAlignment="1">
      <alignment horizontal="right" vertical="center"/>
      <protection/>
    </xf>
    <xf numFmtId="0" fontId="56" fillId="34" borderId="16" xfId="67" applyFont="1" applyFill="1" applyBorder="1" applyAlignment="1">
      <alignment horizontal="right" vertical="center"/>
      <protection/>
    </xf>
    <xf numFmtId="0" fontId="2" fillId="36" borderId="43" xfId="67" applyFont="1" applyFill="1" applyBorder="1" applyAlignment="1">
      <alignment horizontal="left" vertical="center"/>
      <protection/>
    </xf>
    <xf numFmtId="0" fontId="2" fillId="36" borderId="12" xfId="67" applyFont="1" applyFill="1" applyBorder="1" applyAlignment="1">
      <alignment horizontal="left" vertical="center"/>
      <protection/>
    </xf>
    <xf numFmtId="0" fontId="2" fillId="36" borderId="45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left" vertical="center"/>
    </xf>
    <xf numFmtId="0" fontId="2" fillId="36" borderId="16" xfId="0" applyFont="1" applyFill="1" applyBorder="1" applyAlignment="1">
      <alignment horizontal="center" vertical="center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 2" xfId="56"/>
    <cellStyle name="Normál 2" xfId="57"/>
    <cellStyle name="Normal 3" xfId="58"/>
    <cellStyle name="Normál 3" xfId="59"/>
    <cellStyle name="Normál 3 2" xfId="60"/>
    <cellStyle name="Normal 4" xfId="61"/>
    <cellStyle name="Normál_Közös" xfId="62"/>
    <cellStyle name="Normál_Közös 10" xfId="63"/>
    <cellStyle name="Normál_Közös 13" xfId="64"/>
    <cellStyle name="Normál_Közös 15" xfId="65"/>
    <cellStyle name="Normál_Közös 17" xfId="66"/>
    <cellStyle name="Normál_Közös 2" xfId="67"/>
    <cellStyle name="Normál_Közös 8" xfId="68"/>
    <cellStyle name="Normál_Közös 9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77.8515625" style="1" customWidth="1"/>
    <col min="34" max="16384" width="10.7109375" style="1" customWidth="1"/>
  </cols>
  <sheetData>
    <row r="1" spans="1:32" s="2" customFormat="1" ht="25.5">
      <c r="A1" s="258" t="s">
        <v>497</v>
      </c>
      <c r="B1" s="25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259" t="s">
        <v>137</v>
      </c>
      <c r="B2" s="25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260" t="s">
        <v>209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263" t="s">
        <v>1</v>
      </c>
      <c r="B4" s="263" t="s">
        <v>0</v>
      </c>
      <c r="C4" s="242" t="s">
        <v>27</v>
      </c>
      <c r="D4" s="243"/>
      <c r="E4" s="243"/>
      <c r="F4" s="243"/>
      <c r="G4" s="243"/>
      <c r="H4" s="282"/>
      <c r="I4" s="282"/>
      <c r="J4" s="282"/>
      <c r="K4" s="282"/>
      <c r="L4" s="282"/>
      <c r="M4" s="282"/>
      <c r="N4" s="283"/>
      <c r="O4" s="242" t="s">
        <v>28</v>
      </c>
      <c r="P4" s="243"/>
      <c r="Q4" s="243"/>
      <c r="R4" s="243"/>
      <c r="S4" s="284" t="s">
        <v>29</v>
      </c>
      <c r="T4" s="265" t="s">
        <v>30</v>
      </c>
      <c r="U4" s="263" t="s">
        <v>2</v>
      </c>
      <c r="V4" s="263"/>
      <c r="W4" s="263"/>
      <c r="X4" s="263" t="s">
        <v>3</v>
      </c>
      <c r="Y4" s="263"/>
      <c r="Z4" s="263"/>
      <c r="AA4" s="263" t="s">
        <v>7</v>
      </c>
      <c r="AB4" s="263"/>
      <c r="AC4" s="263"/>
      <c r="AD4" s="263" t="s">
        <v>4</v>
      </c>
      <c r="AE4" s="263" t="s">
        <v>248</v>
      </c>
      <c r="AF4" s="263" t="s">
        <v>284</v>
      </c>
      <c r="AG4" s="263" t="s">
        <v>141</v>
      </c>
    </row>
    <row r="5" spans="1:33" ht="12.75" customHeight="1">
      <c r="A5" s="264"/>
      <c r="B5" s="264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285"/>
      <c r="T5" s="266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</row>
    <row r="6" spans="1:33" s="6" customFormat="1" ht="12.75">
      <c r="A6" s="267" t="s">
        <v>203</v>
      </c>
      <c r="B6" s="268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5"/>
    </row>
    <row r="7" spans="1:33" s="6" customFormat="1" ht="12.75">
      <c r="A7" s="104" t="s">
        <v>295</v>
      </c>
      <c r="B7" s="18" t="s">
        <v>293</v>
      </c>
      <c r="C7" s="20"/>
      <c r="D7" s="12"/>
      <c r="E7" s="12"/>
      <c r="F7" s="12"/>
      <c r="G7" s="12"/>
      <c r="H7" s="12" t="s">
        <v>31</v>
      </c>
      <c r="I7" s="76"/>
      <c r="J7" s="76"/>
      <c r="K7" s="76"/>
      <c r="L7" s="76"/>
      <c r="M7" s="76"/>
      <c r="N7" s="77"/>
      <c r="O7" s="21">
        <v>1</v>
      </c>
      <c r="P7" s="14"/>
      <c r="Q7" s="14"/>
      <c r="R7" s="22"/>
      <c r="S7" s="21">
        <v>1</v>
      </c>
      <c r="T7" s="54" t="s">
        <v>33</v>
      </c>
      <c r="U7" s="20"/>
      <c r="V7" s="12"/>
      <c r="W7" s="11"/>
      <c r="X7" s="20"/>
      <c r="Y7" s="12"/>
      <c r="Z7" s="11"/>
      <c r="AA7" s="20"/>
      <c r="AB7" s="12"/>
      <c r="AC7" s="11"/>
      <c r="AD7" s="24" t="s">
        <v>250</v>
      </c>
      <c r="AE7" s="24" t="s">
        <v>249</v>
      </c>
      <c r="AF7" s="24" t="s">
        <v>285</v>
      </c>
      <c r="AG7" s="115" t="s">
        <v>300</v>
      </c>
    </row>
    <row r="8" spans="1:33" s="6" customFormat="1" ht="12.75">
      <c r="A8" s="104" t="s">
        <v>296</v>
      </c>
      <c r="B8" s="18" t="s">
        <v>294</v>
      </c>
      <c r="C8" s="20"/>
      <c r="D8" s="12"/>
      <c r="E8" s="12"/>
      <c r="F8" s="12"/>
      <c r="G8" s="12"/>
      <c r="H8" s="12" t="s">
        <v>31</v>
      </c>
      <c r="I8" s="76"/>
      <c r="J8" s="76"/>
      <c r="K8" s="76"/>
      <c r="L8" s="76"/>
      <c r="M8" s="76"/>
      <c r="N8" s="77"/>
      <c r="O8" s="21">
        <v>1</v>
      </c>
      <c r="P8" s="14"/>
      <c r="Q8" s="14"/>
      <c r="R8" s="22"/>
      <c r="S8" s="21">
        <v>1</v>
      </c>
      <c r="T8" s="54" t="s">
        <v>33</v>
      </c>
      <c r="U8" s="20"/>
      <c r="V8" s="12"/>
      <c r="W8" s="11"/>
      <c r="X8" s="20"/>
      <c r="Y8" s="12"/>
      <c r="Z8" s="11"/>
      <c r="AA8" s="20"/>
      <c r="AB8" s="12"/>
      <c r="AC8" s="11"/>
      <c r="AD8" s="24" t="s">
        <v>298</v>
      </c>
      <c r="AE8" s="24" t="s">
        <v>299</v>
      </c>
      <c r="AF8" s="24" t="s">
        <v>297</v>
      </c>
      <c r="AG8" s="115" t="s">
        <v>301</v>
      </c>
    </row>
    <row r="9" spans="1:33" s="6" customFormat="1" ht="12.75">
      <c r="A9" s="261" t="s">
        <v>35</v>
      </c>
      <c r="B9" s="262"/>
      <c r="C9" s="28">
        <f aca="true" t="shared" si="0" ref="C9:H9">SUMIF(C7:C8,"=x",$O7:$O8)+SUMIF(C7:C8,"=x",$P7:$P8)+SUMIF(C7:C8,"=x",$Q7:$Q8)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2</v>
      </c>
      <c r="I9" s="78">
        <f aca="true" t="shared" si="1" ref="I9:N9">SUMIF(I8:I8,"=x",$O8:$O8)+SUMIF(I8:I8,"=x",$P8:$P8)+SUMIF(I8:I8,"=x",$Q8:$Q8)</f>
        <v>0</v>
      </c>
      <c r="J9" s="78">
        <f t="shared" si="1"/>
        <v>0</v>
      </c>
      <c r="K9" s="78">
        <f t="shared" si="1"/>
        <v>0</v>
      </c>
      <c r="L9" s="78">
        <f t="shared" si="1"/>
        <v>0</v>
      </c>
      <c r="M9" s="78">
        <f t="shared" si="1"/>
        <v>0</v>
      </c>
      <c r="N9" s="79">
        <f t="shared" si="1"/>
        <v>0</v>
      </c>
      <c r="O9" s="248">
        <f>SUM(C9:N9)</f>
        <v>2</v>
      </c>
      <c r="P9" s="249"/>
      <c r="Q9" s="249"/>
      <c r="R9" s="249"/>
      <c r="S9" s="249"/>
      <c r="T9" s="250"/>
      <c r="U9" s="279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1"/>
    </row>
    <row r="10" spans="1:33" s="6" customFormat="1" ht="12.75">
      <c r="A10" s="244" t="s">
        <v>36</v>
      </c>
      <c r="B10" s="245"/>
      <c r="C10" s="31">
        <f aca="true" t="shared" si="2" ref="C10:H10">SUMIF(C7:C8,"=x",$S7:$S8)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2</v>
      </c>
      <c r="I10" s="80">
        <f aca="true" t="shared" si="3" ref="I10:N10">SUMIF(I8:I8,"=x",$S8:$S8)</f>
        <v>0</v>
      </c>
      <c r="J10" s="80">
        <f t="shared" si="3"/>
        <v>0</v>
      </c>
      <c r="K10" s="80">
        <f t="shared" si="3"/>
        <v>0</v>
      </c>
      <c r="L10" s="80">
        <f t="shared" si="3"/>
        <v>0</v>
      </c>
      <c r="M10" s="80">
        <f t="shared" si="3"/>
        <v>0</v>
      </c>
      <c r="N10" s="81">
        <f t="shared" si="3"/>
        <v>0</v>
      </c>
      <c r="O10" s="251">
        <f>SUM(C10:N10)</f>
        <v>2</v>
      </c>
      <c r="P10" s="252"/>
      <c r="Q10" s="252"/>
      <c r="R10" s="252"/>
      <c r="S10" s="252"/>
      <c r="T10" s="253"/>
      <c r="U10" s="279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1"/>
    </row>
    <row r="11" spans="1:33" s="6" customFormat="1" ht="12.75">
      <c r="A11" s="246" t="s">
        <v>37</v>
      </c>
      <c r="B11" s="247"/>
      <c r="C11" s="25">
        <f aca="true" t="shared" si="4" ref="C11:H11">SUMPRODUCT(--(C7:C8="x"),--($T7:$T8="K"))</f>
        <v>0</v>
      </c>
      <c r="D11" s="26">
        <f t="shared" si="4"/>
        <v>0</v>
      </c>
      <c r="E11" s="26">
        <f t="shared" si="4"/>
        <v>0</v>
      </c>
      <c r="F11" s="26">
        <f t="shared" si="4"/>
        <v>0</v>
      </c>
      <c r="G11" s="26">
        <f t="shared" si="4"/>
        <v>0</v>
      </c>
      <c r="H11" s="26">
        <f t="shared" si="4"/>
        <v>2</v>
      </c>
      <c r="I11" s="82">
        <f aca="true" t="shared" si="5" ref="I11:N11">SUMPRODUCT(--(I8:I8="x"),--($T8:$T8="K"))</f>
        <v>0</v>
      </c>
      <c r="J11" s="82">
        <f t="shared" si="5"/>
        <v>0</v>
      </c>
      <c r="K11" s="82">
        <f t="shared" si="5"/>
        <v>0</v>
      </c>
      <c r="L11" s="82">
        <f t="shared" si="5"/>
        <v>0</v>
      </c>
      <c r="M11" s="82">
        <f t="shared" si="5"/>
        <v>0</v>
      </c>
      <c r="N11" s="83">
        <f t="shared" si="5"/>
        <v>0</v>
      </c>
      <c r="O11" s="254">
        <f>SUM(C11:N11)</f>
        <v>2</v>
      </c>
      <c r="P11" s="255"/>
      <c r="Q11" s="255"/>
      <c r="R11" s="255"/>
      <c r="S11" s="255"/>
      <c r="T11" s="256"/>
      <c r="U11" s="279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1"/>
    </row>
    <row r="12" spans="1:33" s="6" customFormat="1" ht="12.75">
      <c r="A12" s="267" t="s">
        <v>210</v>
      </c>
      <c r="B12" s="268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5"/>
    </row>
    <row r="13" spans="1:33" s="6" customFormat="1" ht="12.75">
      <c r="A13" s="104" t="s">
        <v>178</v>
      </c>
      <c r="B13" s="18" t="s">
        <v>106</v>
      </c>
      <c r="C13" s="21" t="s">
        <v>31</v>
      </c>
      <c r="D13" s="14"/>
      <c r="E13" s="14"/>
      <c r="F13" s="14"/>
      <c r="G13" s="14"/>
      <c r="H13" s="14"/>
      <c r="I13" s="76"/>
      <c r="J13" s="76"/>
      <c r="K13" s="76"/>
      <c r="L13" s="76"/>
      <c r="M13" s="76"/>
      <c r="N13" s="77"/>
      <c r="O13" s="21">
        <v>2</v>
      </c>
      <c r="P13" s="14">
        <v>2</v>
      </c>
      <c r="Q13" s="14"/>
      <c r="R13" s="22">
        <v>2</v>
      </c>
      <c r="S13" s="21">
        <v>6</v>
      </c>
      <c r="T13" s="54" t="s">
        <v>33</v>
      </c>
      <c r="U13" s="37"/>
      <c r="V13" s="107"/>
      <c r="W13" s="113"/>
      <c r="X13" s="37"/>
      <c r="Y13" s="107"/>
      <c r="Z13" s="113"/>
      <c r="AA13" s="37"/>
      <c r="AB13" s="36"/>
      <c r="AC13" s="55"/>
      <c r="AD13" s="39" t="s">
        <v>78</v>
      </c>
      <c r="AE13" s="39" t="s">
        <v>251</v>
      </c>
      <c r="AF13" s="156" t="s">
        <v>286</v>
      </c>
      <c r="AG13" s="113" t="s">
        <v>167</v>
      </c>
    </row>
    <row r="14" spans="1:33" s="6" customFormat="1" ht="12.75">
      <c r="A14" s="104" t="s">
        <v>212</v>
      </c>
      <c r="B14" s="18" t="s">
        <v>214</v>
      </c>
      <c r="C14" s="21"/>
      <c r="D14" s="14" t="s">
        <v>31</v>
      </c>
      <c r="E14" s="14"/>
      <c r="F14" s="14"/>
      <c r="G14" s="14"/>
      <c r="H14" s="14"/>
      <c r="I14" s="76"/>
      <c r="J14" s="76"/>
      <c r="K14" s="76"/>
      <c r="L14" s="76"/>
      <c r="M14" s="76"/>
      <c r="N14" s="77"/>
      <c r="O14" s="21">
        <v>2</v>
      </c>
      <c r="P14" s="14">
        <v>2</v>
      </c>
      <c r="Q14" s="14"/>
      <c r="R14" s="22">
        <v>2</v>
      </c>
      <c r="S14" s="21">
        <v>4</v>
      </c>
      <c r="T14" s="54" t="s">
        <v>33</v>
      </c>
      <c r="U14" s="141" t="s">
        <v>91</v>
      </c>
      <c r="V14" s="142" t="str">
        <f aca="true" t="shared" si="6" ref="V14:W16">A$13</f>
        <v>kalkfm19va</v>
      </c>
      <c r="W14" s="143" t="str">
        <f t="shared" si="6"/>
        <v>Kalkulus</v>
      </c>
      <c r="X14" s="57"/>
      <c r="Y14" s="75"/>
      <c r="Z14" s="115"/>
      <c r="AA14" s="57"/>
      <c r="AB14" s="40"/>
      <c r="AC14" s="60"/>
      <c r="AD14" s="39" t="s">
        <v>196</v>
      </c>
      <c r="AE14" s="39" t="s">
        <v>252</v>
      </c>
      <c r="AF14" s="156" t="s">
        <v>287</v>
      </c>
      <c r="AG14" s="113" t="s">
        <v>220</v>
      </c>
    </row>
    <row r="15" spans="1:33" s="6" customFormat="1" ht="12.75">
      <c r="A15" s="104" t="s">
        <v>179</v>
      </c>
      <c r="B15" s="18" t="s">
        <v>177</v>
      </c>
      <c r="C15" s="21"/>
      <c r="D15" s="14"/>
      <c r="E15" s="14" t="s">
        <v>31</v>
      </c>
      <c r="F15" s="14"/>
      <c r="G15" s="14"/>
      <c r="H15" s="14"/>
      <c r="I15" s="76"/>
      <c r="J15" s="76"/>
      <c r="K15" s="76"/>
      <c r="L15" s="76"/>
      <c r="M15" s="76"/>
      <c r="N15" s="77"/>
      <c r="O15" s="21"/>
      <c r="P15" s="14"/>
      <c r="Q15" s="14">
        <v>2</v>
      </c>
      <c r="R15" s="22">
        <v>1</v>
      </c>
      <c r="S15" s="21">
        <v>3</v>
      </c>
      <c r="T15" s="54" t="s">
        <v>34</v>
      </c>
      <c r="U15" s="38" t="s">
        <v>32</v>
      </c>
      <c r="V15" s="108" t="str">
        <f t="shared" si="6"/>
        <v>kalkfm19va</v>
      </c>
      <c r="W15" s="114" t="str">
        <f t="shared" si="6"/>
        <v>Kalkulus</v>
      </c>
      <c r="X15" s="38"/>
      <c r="Y15" s="108"/>
      <c r="Z15" s="114"/>
      <c r="AA15" s="37"/>
      <c r="AB15" s="36"/>
      <c r="AC15" s="55"/>
      <c r="AD15" s="39" t="s">
        <v>197</v>
      </c>
      <c r="AE15" s="39" t="s">
        <v>253</v>
      </c>
      <c r="AF15" s="156" t="s">
        <v>288</v>
      </c>
      <c r="AG15" s="113" t="s">
        <v>227</v>
      </c>
    </row>
    <row r="16" spans="1:33" s="6" customFormat="1" ht="12.75">
      <c r="A16" s="104" t="s">
        <v>213</v>
      </c>
      <c r="B16" s="18" t="s">
        <v>215</v>
      </c>
      <c r="C16" s="21"/>
      <c r="D16" s="14"/>
      <c r="E16" s="14"/>
      <c r="F16" s="14" t="s">
        <v>31</v>
      </c>
      <c r="G16" s="14"/>
      <c r="H16" s="14"/>
      <c r="I16" s="76"/>
      <c r="J16" s="76"/>
      <c r="K16" s="76"/>
      <c r="L16" s="76"/>
      <c r="M16" s="76"/>
      <c r="N16" s="77"/>
      <c r="O16" s="21">
        <v>1</v>
      </c>
      <c r="P16" s="14">
        <v>2</v>
      </c>
      <c r="Q16" s="14"/>
      <c r="R16" s="22">
        <v>2</v>
      </c>
      <c r="S16" s="21">
        <v>3</v>
      </c>
      <c r="T16" s="54" t="s">
        <v>33</v>
      </c>
      <c r="U16" s="38" t="s">
        <v>32</v>
      </c>
      <c r="V16" s="108" t="str">
        <f t="shared" si="6"/>
        <v>kalkfm19va</v>
      </c>
      <c r="W16" s="114" t="str">
        <f t="shared" si="6"/>
        <v>Kalkulus</v>
      </c>
      <c r="X16" s="144" t="s">
        <v>32</v>
      </c>
      <c r="Y16" s="145" t="str">
        <f>A$14</f>
        <v>matmodsz1f19vo</v>
      </c>
      <c r="Z16" s="146" t="str">
        <f>B$14</f>
        <v>Matematikai módszerek fizikatanároknak 1</v>
      </c>
      <c r="AA16" s="37"/>
      <c r="AB16" s="36"/>
      <c r="AC16" s="55"/>
      <c r="AD16" s="39" t="s">
        <v>196</v>
      </c>
      <c r="AE16" s="39" t="s">
        <v>252</v>
      </c>
      <c r="AF16" s="156" t="s">
        <v>287</v>
      </c>
      <c r="AG16" s="113" t="s">
        <v>221</v>
      </c>
    </row>
    <row r="17" spans="1:33" s="6" customFormat="1" ht="12.75">
      <c r="A17" s="104" t="s">
        <v>281</v>
      </c>
      <c r="B17" s="18" t="s">
        <v>47</v>
      </c>
      <c r="C17" s="21"/>
      <c r="D17" s="14"/>
      <c r="E17" s="14"/>
      <c r="F17" s="14"/>
      <c r="G17" s="14"/>
      <c r="H17" s="14" t="s">
        <v>31</v>
      </c>
      <c r="I17" s="76"/>
      <c r="J17" s="76"/>
      <c r="K17" s="76"/>
      <c r="L17" s="76"/>
      <c r="M17" s="76"/>
      <c r="N17" s="77"/>
      <c r="O17" s="21">
        <v>2</v>
      </c>
      <c r="P17" s="14"/>
      <c r="Q17" s="14"/>
      <c r="R17" s="22"/>
      <c r="S17" s="21">
        <v>2</v>
      </c>
      <c r="T17" s="54" t="s">
        <v>33</v>
      </c>
      <c r="U17" s="57"/>
      <c r="V17" s="75"/>
      <c r="W17" s="115"/>
      <c r="X17" s="57"/>
      <c r="Y17" s="75"/>
      <c r="Z17" s="115"/>
      <c r="AA17" s="57"/>
      <c r="AB17" s="40"/>
      <c r="AC17" s="60"/>
      <c r="AD17" s="24" t="s">
        <v>87</v>
      </c>
      <c r="AE17" s="24" t="s">
        <v>254</v>
      </c>
      <c r="AF17" s="24" t="s">
        <v>288</v>
      </c>
      <c r="AG17" s="115" t="s">
        <v>168</v>
      </c>
    </row>
    <row r="18" spans="1:33" s="6" customFormat="1" ht="12.75">
      <c r="A18" s="261" t="s">
        <v>35</v>
      </c>
      <c r="B18" s="262"/>
      <c r="C18" s="28">
        <f aca="true" t="shared" si="7" ref="C18:H18">SUMIF(C13:C17,"=x",$O13:$O17)+SUMIF(C13:C17,"=x",$P13:$P17)+SUMIF(C13:C17,"=x",$Q13:$Q17)</f>
        <v>4</v>
      </c>
      <c r="D18" s="29">
        <f t="shared" si="7"/>
        <v>4</v>
      </c>
      <c r="E18" s="29">
        <f t="shared" si="7"/>
        <v>2</v>
      </c>
      <c r="F18" s="29">
        <f t="shared" si="7"/>
        <v>3</v>
      </c>
      <c r="G18" s="29">
        <f t="shared" si="7"/>
        <v>0</v>
      </c>
      <c r="H18" s="29">
        <f t="shared" si="7"/>
        <v>2</v>
      </c>
      <c r="I18" s="78">
        <f aca="true" t="shared" si="8" ref="I18:N18">SUMIF(I13:I15,"=x",$O13:$O15)+SUMIF(I13:I15,"=x",$P13:$P15)+SUMIF(I13:I15,"=x",$Q13:$Q15)</f>
        <v>0</v>
      </c>
      <c r="J18" s="78">
        <f t="shared" si="8"/>
        <v>0</v>
      </c>
      <c r="K18" s="78">
        <f t="shared" si="8"/>
        <v>0</v>
      </c>
      <c r="L18" s="78">
        <f t="shared" si="8"/>
        <v>0</v>
      </c>
      <c r="M18" s="78">
        <f t="shared" si="8"/>
        <v>0</v>
      </c>
      <c r="N18" s="79">
        <f t="shared" si="8"/>
        <v>0</v>
      </c>
      <c r="O18" s="248">
        <f>SUM(C18:N18)</f>
        <v>15</v>
      </c>
      <c r="P18" s="249"/>
      <c r="Q18" s="249"/>
      <c r="R18" s="249"/>
      <c r="S18" s="249"/>
      <c r="T18" s="250"/>
      <c r="U18" s="276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8"/>
    </row>
    <row r="19" spans="1:33" s="6" customFormat="1" ht="12.75">
      <c r="A19" s="244" t="s">
        <v>36</v>
      </c>
      <c r="B19" s="245"/>
      <c r="C19" s="31">
        <f aca="true" t="shared" si="9" ref="C19:H19">SUMIF(C13:C17,"=x",$S13:$S17)</f>
        <v>6</v>
      </c>
      <c r="D19" s="32">
        <f t="shared" si="9"/>
        <v>4</v>
      </c>
      <c r="E19" s="32">
        <f t="shared" si="9"/>
        <v>3</v>
      </c>
      <c r="F19" s="32">
        <f t="shared" si="9"/>
        <v>3</v>
      </c>
      <c r="G19" s="32">
        <f t="shared" si="9"/>
        <v>0</v>
      </c>
      <c r="H19" s="32">
        <f t="shared" si="9"/>
        <v>2</v>
      </c>
      <c r="I19" s="80">
        <f aca="true" t="shared" si="10" ref="I19:N19">SUMIF(I13:I15,"=x",$S13:$S15)</f>
        <v>0</v>
      </c>
      <c r="J19" s="80">
        <f t="shared" si="10"/>
        <v>0</v>
      </c>
      <c r="K19" s="80">
        <f t="shared" si="10"/>
        <v>0</v>
      </c>
      <c r="L19" s="80">
        <f t="shared" si="10"/>
        <v>0</v>
      </c>
      <c r="M19" s="80">
        <f t="shared" si="10"/>
        <v>0</v>
      </c>
      <c r="N19" s="81">
        <f t="shared" si="10"/>
        <v>0</v>
      </c>
      <c r="O19" s="251">
        <f>SUM(C19:N19)</f>
        <v>18</v>
      </c>
      <c r="P19" s="252"/>
      <c r="Q19" s="252"/>
      <c r="R19" s="252"/>
      <c r="S19" s="252"/>
      <c r="T19" s="253"/>
      <c r="U19" s="279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1"/>
    </row>
    <row r="20" spans="1:33" s="6" customFormat="1" ht="12.75">
      <c r="A20" s="246" t="s">
        <v>37</v>
      </c>
      <c r="B20" s="247"/>
      <c r="C20" s="25">
        <f aca="true" t="shared" si="11" ref="C20:H20">SUMPRODUCT(--(C13:C17="x"),--($T13:$T17="K"))</f>
        <v>1</v>
      </c>
      <c r="D20" s="26">
        <f t="shared" si="11"/>
        <v>1</v>
      </c>
      <c r="E20" s="26">
        <f t="shared" si="11"/>
        <v>0</v>
      </c>
      <c r="F20" s="26">
        <f t="shared" si="11"/>
        <v>1</v>
      </c>
      <c r="G20" s="26">
        <f t="shared" si="11"/>
        <v>0</v>
      </c>
      <c r="H20" s="26">
        <f t="shared" si="11"/>
        <v>1</v>
      </c>
      <c r="I20" s="82">
        <f aca="true" t="shared" si="12" ref="I20:N20">SUMPRODUCT(--(I13:I15="x"),--($T13:$T15="K"))</f>
        <v>0</v>
      </c>
      <c r="J20" s="82">
        <f t="shared" si="12"/>
        <v>0</v>
      </c>
      <c r="K20" s="82">
        <f t="shared" si="12"/>
        <v>0</v>
      </c>
      <c r="L20" s="82">
        <f t="shared" si="12"/>
        <v>0</v>
      </c>
      <c r="M20" s="82">
        <f t="shared" si="12"/>
        <v>0</v>
      </c>
      <c r="N20" s="83">
        <f t="shared" si="12"/>
        <v>0</v>
      </c>
      <c r="O20" s="254">
        <f>SUM(C20:N20)</f>
        <v>4</v>
      </c>
      <c r="P20" s="255"/>
      <c r="Q20" s="255"/>
      <c r="R20" s="255"/>
      <c r="S20" s="255"/>
      <c r="T20" s="256"/>
      <c r="U20" s="279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1"/>
    </row>
    <row r="21" spans="1:33" s="6" customFormat="1" ht="12.75">
      <c r="A21" s="267" t="s">
        <v>211</v>
      </c>
      <c r="B21" s="268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5"/>
    </row>
    <row r="22" spans="1:33" s="6" customFormat="1" ht="12.75">
      <c r="A22" s="172" t="s">
        <v>182</v>
      </c>
      <c r="B22" s="173" t="s">
        <v>38</v>
      </c>
      <c r="C22" s="44" t="s">
        <v>31</v>
      </c>
      <c r="D22" s="34"/>
      <c r="E22" s="34"/>
      <c r="F22" s="34"/>
      <c r="G22" s="34"/>
      <c r="H22" s="34"/>
      <c r="I22" s="94"/>
      <c r="J22" s="94"/>
      <c r="K22" s="94"/>
      <c r="L22" s="94"/>
      <c r="M22" s="94"/>
      <c r="N22" s="95"/>
      <c r="O22" s="44">
        <v>4</v>
      </c>
      <c r="P22" s="34">
        <v>2</v>
      </c>
      <c r="Q22" s="34"/>
      <c r="R22" s="45">
        <v>2</v>
      </c>
      <c r="S22" s="44">
        <v>9</v>
      </c>
      <c r="T22" s="67" t="s">
        <v>33</v>
      </c>
      <c r="U22" s="63"/>
      <c r="V22" s="110"/>
      <c r="W22" s="117"/>
      <c r="X22" s="63"/>
      <c r="Y22" s="123"/>
      <c r="Z22" s="124"/>
      <c r="AA22" s="63"/>
      <c r="AB22" s="123"/>
      <c r="AC22" s="124"/>
      <c r="AD22" s="46" t="s">
        <v>80</v>
      </c>
      <c r="AE22" s="46" t="s">
        <v>255</v>
      </c>
      <c r="AF22" s="46" t="s">
        <v>289</v>
      </c>
      <c r="AG22" s="135" t="s">
        <v>169</v>
      </c>
    </row>
    <row r="23" spans="1:33" s="6" customFormat="1" ht="12.75">
      <c r="A23" s="174" t="s">
        <v>183</v>
      </c>
      <c r="B23" s="175" t="s">
        <v>218</v>
      </c>
      <c r="C23" s="47"/>
      <c r="D23" s="48" t="s">
        <v>31</v>
      </c>
      <c r="E23" s="48"/>
      <c r="F23" s="48"/>
      <c r="G23" s="48"/>
      <c r="H23" s="48"/>
      <c r="I23" s="96"/>
      <c r="J23" s="96"/>
      <c r="K23" s="96"/>
      <c r="L23" s="96"/>
      <c r="M23" s="96"/>
      <c r="N23" s="97"/>
      <c r="O23" s="47">
        <v>4</v>
      </c>
      <c r="P23" s="48">
        <v>2</v>
      </c>
      <c r="Q23" s="48"/>
      <c r="R23" s="49">
        <v>2</v>
      </c>
      <c r="S23" s="47">
        <v>9</v>
      </c>
      <c r="T23" s="65" t="s">
        <v>33</v>
      </c>
      <c r="U23" s="141" t="s">
        <v>91</v>
      </c>
      <c r="V23" s="142" t="str">
        <f aca="true" t="shared" si="13" ref="V23:W26">A$13</f>
        <v>kalkfm19va</v>
      </c>
      <c r="W23" s="143" t="str">
        <f t="shared" si="13"/>
        <v>Kalkulus</v>
      </c>
      <c r="X23" s="47"/>
      <c r="Y23" s="125"/>
      <c r="Z23" s="126"/>
      <c r="AA23" s="21"/>
      <c r="AB23" s="111"/>
      <c r="AC23" s="118"/>
      <c r="AD23" s="50" t="s">
        <v>82</v>
      </c>
      <c r="AE23" s="46" t="s">
        <v>256</v>
      </c>
      <c r="AF23" s="46" t="s">
        <v>289</v>
      </c>
      <c r="AG23" s="120" t="s">
        <v>222</v>
      </c>
    </row>
    <row r="24" spans="1:33" s="6" customFormat="1" ht="12.75">
      <c r="A24" s="104" t="s">
        <v>190</v>
      </c>
      <c r="B24" s="18" t="s">
        <v>231</v>
      </c>
      <c r="C24" s="21"/>
      <c r="D24" s="14"/>
      <c r="E24" s="14"/>
      <c r="F24" s="14" t="s">
        <v>31</v>
      </c>
      <c r="G24" s="14"/>
      <c r="H24" s="14"/>
      <c r="I24" s="76"/>
      <c r="J24" s="76"/>
      <c r="K24" s="76"/>
      <c r="L24" s="76"/>
      <c r="M24" s="76"/>
      <c r="N24" s="77"/>
      <c r="O24" s="21">
        <v>4</v>
      </c>
      <c r="P24" s="14">
        <v>2</v>
      </c>
      <c r="Q24" s="14"/>
      <c r="R24" s="22">
        <v>2</v>
      </c>
      <c r="S24" s="21">
        <v>9</v>
      </c>
      <c r="T24" s="54" t="s">
        <v>33</v>
      </c>
      <c r="U24" s="141" t="s">
        <v>91</v>
      </c>
      <c r="V24" s="142" t="str">
        <f t="shared" si="13"/>
        <v>kalkfm19va</v>
      </c>
      <c r="W24" s="143" t="str">
        <f t="shared" si="13"/>
        <v>Kalkulus</v>
      </c>
      <c r="X24" s="58" t="s">
        <v>91</v>
      </c>
      <c r="Y24" s="109" t="str">
        <f>A$22</f>
        <v>mechf19va</v>
      </c>
      <c r="Z24" s="116" t="str">
        <f>B$22</f>
        <v>Mechanika</v>
      </c>
      <c r="AA24" s="21"/>
      <c r="AB24" s="111"/>
      <c r="AC24" s="118"/>
      <c r="AD24" s="41" t="s">
        <v>195</v>
      </c>
      <c r="AE24" s="41" t="s">
        <v>257</v>
      </c>
      <c r="AF24" s="41" t="s">
        <v>289</v>
      </c>
      <c r="AG24" s="120" t="s">
        <v>235</v>
      </c>
    </row>
    <row r="25" spans="1:33" s="6" customFormat="1" ht="12.75">
      <c r="A25" s="104" t="s">
        <v>216</v>
      </c>
      <c r="B25" s="18" t="s">
        <v>217</v>
      </c>
      <c r="C25" s="21"/>
      <c r="D25" s="14"/>
      <c r="E25" s="14"/>
      <c r="F25" s="14"/>
      <c r="G25" s="14" t="s">
        <v>31</v>
      </c>
      <c r="H25" s="14"/>
      <c r="I25" s="76"/>
      <c r="J25" s="76"/>
      <c r="K25" s="76"/>
      <c r="L25" s="76"/>
      <c r="M25" s="76"/>
      <c r="N25" s="77"/>
      <c r="O25" s="21">
        <v>3</v>
      </c>
      <c r="P25" s="14">
        <v>1</v>
      </c>
      <c r="Q25" s="14"/>
      <c r="R25" s="22">
        <v>2</v>
      </c>
      <c r="S25" s="21">
        <v>6</v>
      </c>
      <c r="T25" s="54" t="s">
        <v>33</v>
      </c>
      <c r="U25" s="56" t="s">
        <v>32</v>
      </c>
      <c r="V25" s="111" t="str">
        <f t="shared" si="13"/>
        <v>kalkfm19va</v>
      </c>
      <c r="W25" s="118" t="str">
        <f t="shared" si="13"/>
        <v>Kalkulus</v>
      </c>
      <c r="X25" s="57"/>
      <c r="Y25" s="75"/>
      <c r="Z25" s="127"/>
      <c r="AA25" s="57"/>
      <c r="AB25" s="75"/>
      <c r="AC25" s="127"/>
      <c r="AD25" s="42" t="s">
        <v>198</v>
      </c>
      <c r="AE25" s="42" t="s">
        <v>258</v>
      </c>
      <c r="AF25" s="157" t="s">
        <v>290</v>
      </c>
      <c r="AG25" s="127" t="s">
        <v>223</v>
      </c>
    </row>
    <row r="26" spans="1:33" s="6" customFormat="1" ht="12.75">
      <c r="A26" s="104" t="s">
        <v>181</v>
      </c>
      <c r="B26" s="18" t="s">
        <v>180</v>
      </c>
      <c r="C26" s="21"/>
      <c r="D26" s="14"/>
      <c r="E26" s="14" t="s">
        <v>31</v>
      </c>
      <c r="F26" s="14"/>
      <c r="G26" s="14"/>
      <c r="H26" s="14"/>
      <c r="I26" s="76"/>
      <c r="J26" s="76"/>
      <c r="K26" s="76"/>
      <c r="L26" s="76"/>
      <c r="M26" s="76"/>
      <c r="N26" s="77"/>
      <c r="O26" s="21">
        <v>2</v>
      </c>
      <c r="P26" s="14">
        <v>2</v>
      </c>
      <c r="Q26" s="14"/>
      <c r="R26" s="22">
        <v>2</v>
      </c>
      <c r="S26" s="21">
        <v>6</v>
      </c>
      <c r="T26" s="54" t="s">
        <v>33</v>
      </c>
      <c r="U26" s="56" t="s">
        <v>32</v>
      </c>
      <c r="V26" s="111" t="str">
        <f t="shared" si="13"/>
        <v>kalkfm19va</v>
      </c>
      <c r="W26" s="118" t="str">
        <f t="shared" si="13"/>
        <v>Kalkulus</v>
      </c>
      <c r="X26" s="59"/>
      <c r="Y26" s="105"/>
      <c r="Z26" s="120"/>
      <c r="AA26" s="59"/>
      <c r="AB26" s="105"/>
      <c r="AC26" s="127"/>
      <c r="AD26" s="35" t="s">
        <v>199</v>
      </c>
      <c r="AE26" s="35" t="s">
        <v>259</v>
      </c>
      <c r="AF26" s="35" t="s">
        <v>291</v>
      </c>
      <c r="AG26" s="127" t="s">
        <v>224</v>
      </c>
    </row>
    <row r="27" spans="1:33" s="6" customFormat="1" ht="12.75">
      <c r="A27" s="104" t="s">
        <v>184</v>
      </c>
      <c r="B27" s="18" t="s">
        <v>193</v>
      </c>
      <c r="C27" s="21"/>
      <c r="D27" s="14"/>
      <c r="E27" s="14"/>
      <c r="F27" s="14"/>
      <c r="G27" s="14" t="s">
        <v>31</v>
      </c>
      <c r="H27" s="14"/>
      <c r="I27" s="76"/>
      <c r="J27" s="76"/>
      <c r="K27" s="76"/>
      <c r="L27" s="76"/>
      <c r="M27" s="76"/>
      <c r="N27" s="77"/>
      <c r="O27" s="21"/>
      <c r="P27" s="14"/>
      <c r="Q27" s="14">
        <v>2</v>
      </c>
      <c r="R27" s="22">
        <v>1</v>
      </c>
      <c r="S27" s="21">
        <v>3</v>
      </c>
      <c r="T27" s="54" t="s">
        <v>34</v>
      </c>
      <c r="U27" s="64" t="s">
        <v>32</v>
      </c>
      <c r="V27" s="112" t="str">
        <f>A$22</f>
        <v>mechf19va</v>
      </c>
      <c r="W27" s="119" t="str">
        <f>B$22</f>
        <v>Mechanika</v>
      </c>
      <c r="X27" s="59"/>
      <c r="Y27" s="105"/>
      <c r="Z27" s="120"/>
      <c r="AA27" s="59"/>
      <c r="AB27" s="105"/>
      <c r="AC27" s="127"/>
      <c r="AD27" s="35" t="s">
        <v>126</v>
      </c>
      <c r="AE27" s="35" t="s">
        <v>260</v>
      </c>
      <c r="AF27" s="35" t="s">
        <v>289</v>
      </c>
      <c r="AG27" s="127" t="s">
        <v>225</v>
      </c>
    </row>
    <row r="28" spans="1:33" s="6" customFormat="1" ht="12.75">
      <c r="A28" s="104" t="s">
        <v>204</v>
      </c>
      <c r="B28" s="18" t="s">
        <v>194</v>
      </c>
      <c r="C28" s="21"/>
      <c r="D28" s="14"/>
      <c r="E28" s="14"/>
      <c r="F28" s="14"/>
      <c r="G28" s="14"/>
      <c r="H28" s="14" t="s">
        <v>31</v>
      </c>
      <c r="I28" s="76"/>
      <c r="J28" s="76"/>
      <c r="K28" s="76"/>
      <c r="L28" s="76"/>
      <c r="M28" s="76"/>
      <c r="N28" s="77"/>
      <c r="O28" s="21"/>
      <c r="P28" s="14"/>
      <c r="Q28" s="14">
        <v>3</v>
      </c>
      <c r="R28" s="22">
        <v>1</v>
      </c>
      <c r="S28" s="21">
        <v>4</v>
      </c>
      <c r="T28" s="54" t="s">
        <v>34</v>
      </c>
      <c r="U28" s="64" t="s">
        <v>32</v>
      </c>
      <c r="V28" s="112" t="str">
        <f>A$27</f>
        <v>fizlab1f19lo</v>
      </c>
      <c r="W28" s="119" t="str">
        <f>B$27</f>
        <v>Fizikai alapmérések tanároknak</v>
      </c>
      <c r="X28" s="56" t="s">
        <v>32</v>
      </c>
      <c r="Y28" s="121" t="str">
        <f>A$23</f>
        <v>elmagnf19va</v>
      </c>
      <c r="Z28" s="121" t="str">
        <f>B$23</f>
        <v>Elektromágnesség és optika</v>
      </c>
      <c r="AA28" s="59"/>
      <c r="AB28" s="105"/>
      <c r="AC28" s="127"/>
      <c r="AD28" s="35" t="s">
        <v>126</v>
      </c>
      <c r="AE28" s="35" t="s">
        <v>260</v>
      </c>
      <c r="AF28" s="35" t="s">
        <v>289</v>
      </c>
      <c r="AG28" s="127" t="s">
        <v>226</v>
      </c>
    </row>
    <row r="29" spans="1:33" s="6" customFormat="1" ht="12.75">
      <c r="A29" s="104" t="s">
        <v>39</v>
      </c>
      <c r="B29" s="18" t="s">
        <v>40</v>
      </c>
      <c r="C29" s="21"/>
      <c r="D29" s="14"/>
      <c r="E29" s="14" t="s">
        <v>31</v>
      </c>
      <c r="F29" s="14"/>
      <c r="G29" s="14"/>
      <c r="H29" s="14"/>
      <c r="I29" s="76"/>
      <c r="J29" s="76"/>
      <c r="K29" s="76"/>
      <c r="L29" s="76"/>
      <c r="M29" s="76"/>
      <c r="N29" s="77"/>
      <c r="O29" s="21">
        <v>2</v>
      </c>
      <c r="P29" s="14"/>
      <c r="Q29" s="14"/>
      <c r="R29" s="22"/>
      <c r="S29" s="21">
        <v>2</v>
      </c>
      <c r="T29" s="54" t="s">
        <v>33</v>
      </c>
      <c r="U29" s="57"/>
      <c r="V29" s="105"/>
      <c r="W29" s="120"/>
      <c r="X29" s="57"/>
      <c r="Y29" s="75"/>
      <c r="Z29" s="127"/>
      <c r="AA29" s="57"/>
      <c r="AB29" s="75"/>
      <c r="AC29" s="127"/>
      <c r="AD29" s="41" t="s">
        <v>83</v>
      </c>
      <c r="AE29" s="41" t="s">
        <v>261</v>
      </c>
      <c r="AF29" s="41" t="s">
        <v>290</v>
      </c>
      <c r="AG29" s="127" t="s">
        <v>170</v>
      </c>
    </row>
    <row r="30" spans="1:33" s="6" customFormat="1" ht="12.75">
      <c r="A30" s="104" t="s">
        <v>274</v>
      </c>
      <c r="B30" s="18" t="s">
        <v>45</v>
      </c>
      <c r="C30" s="21"/>
      <c r="D30" s="14"/>
      <c r="E30" s="14" t="s">
        <v>123</v>
      </c>
      <c r="F30" s="14"/>
      <c r="G30" s="14" t="s">
        <v>31</v>
      </c>
      <c r="H30" s="14"/>
      <c r="I30" s="76"/>
      <c r="J30" s="76"/>
      <c r="K30" s="76"/>
      <c r="L30" s="76"/>
      <c r="M30" s="76"/>
      <c r="N30" s="77"/>
      <c r="O30" s="21"/>
      <c r="P30" s="14">
        <v>1</v>
      </c>
      <c r="Q30" s="14"/>
      <c r="R30" s="22"/>
      <c r="S30" s="21">
        <v>1</v>
      </c>
      <c r="T30" s="54" t="s">
        <v>75</v>
      </c>
      <c r="U30" s="56" t="s">
        <v>32</v>
      </c>
      <c r="V30" s="112" t="str">
        <f>A$22</f>
        <v>mechf19va</v>
      </c>
      <c r="W30" s="119" t="str">
        <f>B$22</f>
        <v>Mechanika</v>
      </c>
      <c r="X30" s="57"/>
      <c r="Y30" s="75"/>
      <c r="Z30" s="127"/>
      <c r="AA30" s="57"/>
      <c r="AB30" s="75"/>
      <c r="AC30" s="127"/>
      <c r="AD30" s="35" t="s">
        <v>81</v>
      </c>
      <c r="AE30" s="35" t="s">
        <v>262</v>
      </c>
      <c r="AF30" s="35" t="s">
        <v>289</v>
      </c>
      <c r="AG30" s="127" t="s">
        <v>173</v>
      </c>
    </row>
    <row r="31" spans="1:33" s="6" customFormat="1" ht="12.75">
      <c r="A31" s="104" t="s">
        <v>43</v>
      </c>
      <c r="B31" s="18" t="s">
        <v>44</v>
      </c>
      <c r="C31" s="21"/>
      <c r="D31" s="14"/>
      <c r="E31" s="14"/>
      <c r="F31" s="14"/>
      <c r="G31" s="14" t="s">
        <v>31</v>
      </c>
      <c r="H31" s="14"/>
      <c r="I31" s="76"/>
      <c r="J31" s="76"/>
      <c r="K31" s="76"/>
      <c r="L31" s="76"/>
      <c r="M31" s="76"/>
      <c r="N31" s="77"/>
      <c r="O31" s="21">
        <v>2</v>
      </c>
      <c r="P31" s="14"/>
      <c r="Q31" s="14"/>
      <c r="R31" s="22"/>
      <c r="S31" s="21">
        <v>2</v>
      </c>
      <c r="T31" s="54" t="s">
        <v>33</v>
      </c>
      <c r="U31" s="57"/>
      <c r="V31" s="105"/>
      <c r="W31" s="120"/>
      <c r="X31" s="57"/>
      <c r="Y31" s="75"/>
      <c r="Z31" s="127"/>
      <c r="AA31" s="57"/>
      <c r="AB31" s="75"/>
      <c r="AC31" s="127"/>
      <c r="AD31" s="35" t="s">
        <v>125</v>
      </c>
      <c r="AE31" s="35" t="s">
        <v>263</v>
      </c>
      <c r="AF31" s="35" t="s">
        <v>289</v>
      </c>
      <c r="AG31" s="127" t="s">
        <v>172</v>
      </c>
    </row>
    <row r="32" spans="1:33" s="6" customFormat="1" ht="12.75">
      <c r="A32" s="104" t="s">
        <v>41</v>
      </c>
      <c r="B32" s="18" t="s">
        <v>42</v>
      </c>
      <c r="C32" s="21"/>
      <c r="D32" s="14"/>
      <c r="E32" s="14"/>
      <c r="F32" s="14"/>
      <c r="G32" s="14"/>
      <c r="H32" s="14" t="s">
        <v>31</v>
      </c>
      <c r="I32" s="76"/>
      <c r="J32" s="76"/>
      <c r="K32" s="76"/>
      <c r="L32" s="76"/>
      <c r="M32" s="76"/>
      <c r="N32" s="77"/>
      <c r="O32" s="21"/>
      <c r="P32" s="14"/>
      <c r="Q32" s="14">
        <v>2</v>
      </c>
      <c r="R32" s="22"/>
      <c r="S32" s="21">
        <v>2</v>
      </c>
      <c r="T32" s="54" t="s">
        <v>34</v>
      </c>
      <c r="U32" s="57"/>
      <c r="V32" s="105"/>
      <c r="W32" s="120"/>
      <c r="X32" s="57"/>
      <c r="Y32" s="75"/>
      <c r="Z32" s="127"/>
      <c r="AA32" s="57"/>
      <c r="AB32" s="75"/>
      <c r="AC32" s="127"/>
      <c r="AD32" s="35" t="s">
        <v>125</v>
      </c>
      <c r="AE32" s="35" t="s">
        <v>263</v>
      </c>
      <c r="AF32" s="35" t="s">
        <v>289</v>
      </c>
      <c r="AG32" s="127" t="s">
        <v>171</v>
      </c>
    </row>
    <row r="33" spans="1:33" s="6" customFormat="1" ht="12.75">
      <c r="A33" s="261" t="s">
        <v>35</v>
      </c>
      <c r="B33" s="262"/>
      <c r="C33" s="28">
        <f aca="true" t="shared" si="14" ref="C33:N33">SUMIF(C22:C32,"=x",$O22:$O32)+SUMIF(C22:C32,"=x",$P22:$P32)+SUMIF(C22:C32,"=x",$Q22:$Q32)</f>
        <v>6</v>
      </c>
      <c r="D33" s="29">
        <f t="shared" si="14"/>
        <v>6</v>
      </c>
      <c r="E33" s="29">
        <f t="shared" si="14"/>
        <v>6</v>
      </c>
      <c r="F33" s="29">
        <f t="shared" si="14"/>
        <v>6</v>
      </c>
      <c r="G33" s="29">
        <f t="shared" si="14"/>
        <v>9</v>
      </c>
      <c r="H33" s="29">
        <f t="shared" si="14"/>
        <v>5</v>
      </c>
      <c r="I33" s="78">
        <f t="shared" si="14"/>
        <v>0</v>
      </c>
      <c r="J33" s="78">
        <f t="shared" si="14"/>
        <v>0</v>
      </c>
      <c r="K33" s="78">
        <f t="shared" si="14"/>
        <v>0</v>
      </c>
      <c r="L33" s="78">
        <f t="shared" si="14"/>
        <v>0</v>
      </c>
      <c r="M33" s="78">
        <f t="shared" si="14"/>
        <v>0</v>
      </c>
      <c r="N33" s="79">
        <f t="shared" si="14"/>
        <v>0</v>
      </c>
      <c r="O33" s="248">
        <f>SUM(C33:N33)</f>
        <v>38</v>
      </c>
      <c r="P33" s="249"/>
      <c r="Q33" s="249"/>
      <c r="R33" s="249"/>
      <c r="S33" s="249"/>
      <c r="T33" s="250"/>
      <c r="U33" s="276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8"/>
    </row>
    <row r="34" spans="1:33" s="6" customFormat="1" ht="12.75">
      <c r="A34" s="244" t="s">
        <v>36</v>
      </c>
      <c r="B34" s="245"/>
      <c r="C34" s="31">
        <f aca="true" t="shared" si="15" ref="C34:N34">SUMIF(C22:C32,"=x",$S22:$S32)</f>
        <v>9</v>
      </c>
      <c r="D34" s="32">
        <f t="shared" si="15"/>
        <v>9</v>
      </c>
      <c r="E34" s="32">
        <f t="shared" si="15"/>
        <v>8</v>
      </c>
      <c r="F34" s="32">
        <f t="shared" si="15"/>
        <v>9</v>
      </c>
      <c r="G34" s="32">
        <f t="shared" si="15"/>
        <v>12</v>
      </c>
      <c r="H34" s="32">
        <f t="shared" si="15"/>
        <v>6</v>
      </c>
      <c r="I34" s="80">
        <f t="shared" si="15"/>
        <v>0</v>
      </c>
      <c r="J34" s="80">
        <f t="shared" si="15"/>
        <v>0</v>
      </c>
      <c r="K34" s="80">
        <f t="shared" si="15"/>
        <v>0</v>
      </c>
      <c r="L34" s="80">
        <f t="shared" si="15"/>
        <v>0</v>
      </c>
      <c r="M34" s="80">
        <f t="shared" si="15"/>
        <v>0</v>
      </c>
      <c r="N34" s="81">
        <f t="shared" si="15"/>
        <v>0</v>
      </c>
      <c r="O34" s="251">
        <f>SUM(C34:N34)</f>
        <v>53</v>
      </c>
      <c r="P34" s="252"/>
      <c r="Q34" s="252"/>
      <c r="R34" s="252"/>
      <c r="S34" s="252"/>
      <c r="T34" s="253"/>
      <c r="U34" s="279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1"/>
    </row>
    <row r="35" spans="1:33" s="6" customFormat="1" ht="12.75">
      <c r="A35" s="246" t="s">
        <v>37</v>
      </c>
      <c r="B35" s="247"/>
      <c r="C35" s="25">
        <f aca="true" t="shared" si="16" ref="C35:N35">SUMPRODUCT(--(C22:C32="x"),--($T22:$T32="K"))</f>
        <v>1</v>
      </c>
      <c r="D35" s="26">
        <f t="shared" si="16"/>
        <v>1</v>
      </c>
      <c r="E35" s="26">
        <f t="shared" si="16"/>
        <v>2</v>
      </c>
      <c r="F35" s="26">
        <f t="shared" si="16"/>
        <v>1</v>
      </c>
      <c r="G35" s="26">
        <f t="shared" si="16"/>
        <v>2</v>
      </c>
      <c r="H35" s="26">
        <f t="shared" si="16"/>
        <v>0</v>
      </c>
      <c r="I35" s="82">
        <f t="shared" si="16"/>
        <v>0</v>
      </c>
      <c r="J35" s="82">
        <f t="shared" si="16"/>
        <v>0</v>
      </c>
      <c r="K35" s="82">
        <f t="shared" si="16"/>
        <v>0</v>
      </c>
      <c r="L35" s="82">
        <f t="shared" si="16"/>
        <v>0</v>
      </c>
      <c r="M35" s="82">
        <f t="shared" si="16"/>
        <v>0</v>
      </c>
      <c r="N35" s="83">
        <f t="shared" si="16"/>
        <v>0</v>
      </c>
      <c r="O35" s="254">
        <f>SUM(C35:N35)</f>
        <v>7</v>
      </c>
      <c r="P35" s="255"/>
      <c r="Q35" s="255"/>
      <c r="R35" s="255"/>
      <c r="S35" s="255"/>
      <c r="T35" s="256"/>
      <c r="U35" s="279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1"/>
    </row>
    <row r="36" spans="1:33" s="6" customFormat="1" ht="12.75">
      <c r="A36" s="267" t="s">
        <v>104</v>
      </c>
      <c r="B36" s="268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5"/>
    </row>
    <row r="37" spans="1:33" s="6" customFormat="1" ht="12.75">
      <c r="A37" s="104" t="s">
        <v>275</v>
      </c>
      <c r="B37" s="18" t="s">
        <v>63</v>
      </c>
      <c r="C37" s="20"/>
      <c r="D37" s="12"/>
      <c r="E37" s="12"/>
      <c r="F37" s="12"/>
      <c r="G37" s="14"/>
      <c r="H37" s="14" t="s">
        <v>31</v>
      </c>
      <c r="I37" s="76"/>
      <c r="J37" s="76"/>
      <c r="K37" s="76"/>
      <c r="L37" s="76"/>
      <c r="M37" s="76"/>
      <c r="N37" s="77"/>
      <c r="O37" s="21"/>
      <c r="P37" s="14">
        <v>2</v>
      </c>
      <c r="Q37" s="14"/>
      <c r="R37" s="22"/>
      <c r="S37" s="21">
        <v>2</v>
      </c>
      <c r="T37" s="54" t="s">
        <v>34</v>
      </c>
      <c r="U37" s="21" t="s">
        <v>32</v>
      </c>
      <c r="V37" s="111" t="str">
        <f>A$23</f>
        <v>elmagnf19va</v>
      </c>
      <c r="W37" s="111" t="str">
        <f>B$23</f>
        <v>Elektromágnesség és optika</v>
      </c>
      <c r="X37" s="57"/>
      <c r="Y37" s="40"/>
      <c r="Z37" s="60"/>
      <c r="AA37" s="57"/>
      <c r="AB37" s="40"/>
      <c r="AC37" s="60"/>
      <c r="AD37" s="24" t="s">
        <v>81</v>
      </c>
      <c r="AE37" s="24" t="s">
        <v>262</v>
      </c>
      <c r="AF37" s="24" t="s">
        <v>289</v>
      </c>
      <c r="AG37" s="115" t="s">
        <v>174</v>
      </c>
    </row>
    <row r="38" spans="1:33" s="6" customFormat="1" ht="12.75">
      <c r="A38" s="261" t="s">
        <v>35</v>
      </c>
      <c r="B38" s="262"/>
      <c r="C38" s="28">
        <f aca="true" t="shared" si="17" ref="C38:N38">SUMIF(C37:C37,"=x",$O37:$O37)+SUMIF(C37:C37,"=x",$P37:$P37)+SUMIF(C37:C37,"=x",$Q37:$Q37)</f>
        <v>0</v>
      </c>
      <c r="D38" s="29">
        <f t="shared" si="17"/>
        <v>0</v>
      </c>
      <c r="E38" s="29">
        <f t="shared" si="17"/>
        <v>0</v>
      </c>
      <c r="F38" s="29">
        <f t="shared" si="17"/>
        <v>0</v>
      </c>
      <c r="G38" s="29">
        <f t="shared" si="17"/>
        <v>0</v>
      </c>
      <c r="H38" s="29">
        <f t="shared" si="17"/>
        <v>2</v>
      </c>
      <c r="I38" s="78">
        <f t="shared" si="17"/>
        <v>0</v>
      </c>
      <c r="J38" s="78">
        <f t="shared" si="17"/>
        <v>0</v>
      </c>
      <c r="K38" s="78">
        <f t="shared" si="17"/>
        <v>0</v>
      </c>
      <c r="L38" s="78">
        <f t="shared" si="17"/>
        <v>0</v>
      </c>
      <c r="M38" s="78">
        <f t="shared" si="17"/>
        <v>0</v>
      </c>
      <c r="N38" s="79">
        <f t="shared" si="17"/>
        <v>0</v>
      </c>
      <c r="O38" s="248">
        <f>SUM(C38:N38)</f>
        <v>2</v>
      </c>
      <c r="P38" s="249"/>
      <c r="Q38" s="249"/>
      <c r="R38" s="249"/>
      <c r="S38" s="249"/>
      <c r="T38" s="250"/>
      <c r="U38" s="276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8"/>
    </row>
    <row r="39" spans="1:33" s="6" customFormat="1" ht="12.75">
      <c r="A39" s="244" t="s">
        <v>36</v>
      </c>
      <c r="B39" s="245"/>
      <c r="C39" s="31">
        <f aca="true" t="shared" si="18" ref="C39:N39">SUMIF(C37:C37,"=x",$S37:$S37)</f>
        <v>0</v>
      </c>
      <c r="D39" s="32">
        <f t="shared" si="18"/>
        <v>0</v>
      </c>
      <c r="E39" s="32">
        <f t="shared" si="18"/>
        <v>0</v>
      </c>
      <c r="F39" s="32">
        <f t="shared" si="18"/>
        <v>0</v>
      </c>
      <c r="G39" s="32">
        <f t="shared" si="18"/>
        <v>0</v>
      </c>
      <c r="H39" s="32">
        <f t="shared" si="18"/>
        <v>2</v>
      </c>
      <c r="I39" s="80">
        <f t="shared" si="18"/>
        <v>0</v>
      </c>
      <c r="J39" s="80">
        <f t="shared" si="18"/>
        <v>0</v>
      </c>
      <c r="K39" s="80">
        <f t="shared" si="18"/>
        <v>0</v>
      </c>
      <c r="L39" s="80">
        <f t="shared" si="18"/>
        <v>0</v>
      </c>
      <c r="M39" s="80">
        <f t="shared" si="18"/>
        <v>0</v>
      </c>
      <c r="N39" s="81">
        <f t="shared" si="18"/>
        <v>0</v>
      </c>
      <c r="O39" s="251">
        <f>SUM(C39:N39)</f>
        <v>2</v>
      </c>
      <c r="P39" s="252"/>
      <c r="Q39" s="252"/>
      <c r="R39" s="252"/>
      <c r="S39" s="252"/>
      <c r="T39" s="253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1"/>
    </row>
    <row r="40" spans="1:33" s="6" customFormat="1" ht="12.75">
      <c r="A40" s="246" t="s">
        <v>37</v>
      </c>
      <c r="B40" s="247"/>
      <c r="C40" s="25">
        <f aca="true" t="shared" si="19" ref="C40:N40">SUMPRODUCT(--(C37:C37="x"),--($T37:$T37="K"))</f>
        <v>0</v>
      </c>
      <c r="D40" s="26">
        <f t="shared" si="19"/>
        <v>0</v>
      </c>
      <c r="E40" s="26">
        <f t="shared" si="19"/>
        <v>0</v>
      </c>
      <c r="F40" s="26">
        <f t="shared" si="19"/>
        <v>0</v>
      </c>
      <c r="G40" s="26">
        <f t="shared" si="19"/>
        <v>0</v>
      </c>
      <c r="H40" s="26">
        <f t="shared" si="19"/>
        <v>0</v>
      </c>
      <c r="I40" s="82">
        <f t="shared" si="19"/>
        <v>0</v>
      </c>
      <c r="J40" s="82">
        <f t="shared" si="19"/>
        <v>0</v>
      </c>
      <c r="K40" s="82">
        <f t="shared" si="19"/>
        <v>0</v>
      </c>
      <c r="L40" s="82">
        <f t="shared" si="19"/>
        <v>0</v>
      </c>
      <c r="M40" s="82">
        <f t="shared" si="19"/>
        <v>0</v>
      </c>
      <c r="N40" s="83">
        <f t="shared" si="19"/>
        <v>0</v>
      </c>
      <c r="O40" s="254">
        <f>SUM(C40:N40)</f>
        <v>0</v>
      </c>
      <c r="P40" s="255"/>
      <c r="Q40" s="255"/>
      <c r="R40" s="255"/>
      <c r="S40" s="255"/>
      <c r="T40" s="256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1"/>
    </row>
    <row r="41" spans="1:33" s="6" customFormat="1" ht="12.75">
      <c r="A41" s="267" t="s">
        <v>8</v>
      </c>
      <c r="B41" s="268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5"/>
    </row>
    <row r="42" spans="1:33" s="6" customFormat="1" ht="12.75">
      <c r="A42" s="261" t="s">
        <v>35</v>
      </c>
      <c r="B42" s="262"/>
      <c r="C42" s="28">
        <f aca="true" t="shared" si="20" ref="C42:N44">SUMIF($A3:$A41,$A42,C3:C41)</f>
        <v>10</v>
      </c>
      <c r="D42" s="29">
        <f t="shared" si="20"/>
        <v>10</v>
      </c>
      <c r="E42" s="29">
        <f t="shared" si="20"/>
        <v>8</v>
      </c>
      <c r="F42" s="29">
        <f t="shared" si="20"/>
        <v>9</v>
      </c>
      <c r="G42" s="29">
        <f t="shared" si="20"/>
        <v>9</v>
      </c>
      <c r="H42" s="29">
        <f t="shared" si="20"/>
        <v>11</v>
      </c>
      <c r="I42" s="78">
        <f t="shared" si="20"/>
        <v>0</v>
      </c>
      <c r="J42" s="78">
        <f t="shared" si="20"/>
        <v>0</v>
      </c>
      <c r="K42" s="78">
        <f t="shared" si="20"/>
        <v>0</v>
      </c>
      <c r="L42" s="78">
        <f t="shared" si="20"/>
        <v>0</v>
      </c>
      <c r="M42" s="78">
        <f t="shared" si="20"/>
        <v>0</v>
      </c>
      <c r="N42" s="79">
        <f t="shared" si="20"/>
        <v>0</v>
      </c>
      <c r="O42" s="248">
        <f>SUM(C42:N42)</f>
        <v>57</v>
      </c>
      <c r="P42" s="249"/>
      <c r="Q42" s="249"/>
      <c r="R42" s="249"/>
      <c r="S42" s="249"/>
      <c r="T42" s="250"/>
      <c r="U42" s="279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1"/>
    </row>
    <row r="43" spans="1:33" s="6" customFormat="1" ht="12.75">
      <c r="A43" s="244" t="s">
        <v>36</v>
      </c>
      <c r="B43" s="245"/>
      <c r="C43" s="31">
        <f t="shared" si="20"/>
        <v>15</v>
      </c>
      <c r="D43" s="32">
        <f t="shared" si="20"/>
        <v>13</v>
      </c>
      <c r="E43" s="32">
        <f t="shared" si="20"/>
        <v>11</v>
      </c>
      <c r="F43" s="32">
        <f t="shared" si="20"/>
        <v>12</v>
      </c>
      <c r="G43" s="32">
        <f t="shared" si="20"/>
        <v>12</v>
      </c>
      <c r="H43" s="32">
        <f t="shared" si="20"/>
        <v>12</v>
      </c>
      <c r="I43" s="80">
        <f t="shared" si="20"/>
        <v>0</v>
      </c>
      <c r="J43" s="80">
        <f t="shared" si="20"/>
        <v>0</v>
      </c>
      <c r="K43" s="80">
        <f t="shared" si="20"/>
        <v>0</v>
      </c>
      <c r="L43" s="80">
        <f t="shared" si="20"/>
        <v>0</v>
      </c>
      <c r="M43" s="80">
        <f t="shared" si="20"/>
        <v>0</v>
      </c>
      <c r="N43" s="81">
        <f t="shared" si="20"/>
        <v>0</v>
      </c>
      <c r="O43" s="251">
        <f>SUM(C43:N43)</f>
        <v>75</v>
      </c>
      <c r="P43" s="252"/>
      <c r="Q43" s="252"/>
      <c r="R43" s="252"/>
      <c r="S43" s="252"/>
      <c r="T43" s="253"/>
      <c r="U43" s="279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1"/>
    </row>
    <row r="44" spans="1:33" s="6" customFormat="1" ht="12.75">
      <c r="A44" s="246" t="s">
        <v>37</v>
      </c>
      <c r="B44" s="247"/>
      <c r="C44" s="25">
        <f t="shared" si="20"/>
        <v>2</v>
      </c>
      <c r="D44" s="26">
        <f t="shared" si="20"/>
        <v>2</v>
      </c>
      <c r="E44" s="26">
        <f t="shared" si="20"/>
        <v>2</v>
      </c>
      <c r="F44" s="26">
        <f t="shared" si="20"/>
        <v>2</v>
      </c>
      <c r="G44" s="26">
        <f t="shared" si="20"/>
        <v>2</v>
      </c>
      <c r="H44" s="26">
        <f t="shared" si="20"/>
        <v>3</v>
      </c>
      <c r="I44" s="82">
        <f t="shared" si="20"/>
        <v>0</v>
      </c>
      <c r="J44" s="82">
        <f t="shared" si="20"/>
        <v>0</v>
      </c>
      <c r="K44" s="82">
        <f t="shared" si="20"/>
        <v>0</v>
      </c>
      <c r="L44" s="82">
        <f t="shared" si="20"/>
        <v>0</v>
      </c>
      <c r="M44" s="82">
        <f t="shared" si="20"/>
        <v>0</v>
      </c>
      <c r="N44" s="83">
        <f t="shared" si="20"/>
        <v>0</v>
      </c>
      <c r="O44" s="254">
        <f>SUM(C44:N44)</f>
        <v>13</v>
      </c>
      <c r="P44" s="255"/>
      <c r="Q44" s="255"/>
      <c r="R44" s="255"/>
      <c r="S44" s="255"/>
      <c r="T44" s="256"/>
      <c r="U44" s="279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1"/>
    </row>
    <row r="45" spans="1:33" s="6" customFormat="1" ht="13.5" thickBot="1">
      <c r="A45" s="269" t="s">
        <v>77</v>
      </c>
      <c r="B45" s="270"/>
      <c r="C45" s="68">
        <f>14</f>
        <v>14</v>
      </c>
      <c r="D45" s="69">
        <f>13</f>
        <v>13</v>
      </c>
      <c r="E45" s="69">
        <f>12</f>
        <v>12</v>
      </c>
      <c r="F45" s="69">
        <f>11</f>
        <v>11</v>
      </c>
      <c r="G45" s="69">
        <f>11+2</f>
        <v>13</v>
      </c>
      <c r="H45" s="69">
        <f>10+2</f>
        <v>12</v>
      </c>
      <c r="I45" s="84"/>
      <c r="J45" s="84"/>
      <c r="K45" s="84"/>
      <c r="L45" s="84"/>
      <c r="M45" s="84"/>
      <c r="N45" s="85"/>
      <c r="O45" s="271">
        <f>SUM(C45:N45)</f>
        <v>75</v>
      </c>
      <c r="P45" s="272"/>
      <c r="Q45" s="272"/>
      <c r="R45" s="272"/>
      <c r="S45" s="272"/>
      <c r="T45" s="273"/>
      <c r="U45" s="286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8"/>
    </row>
    <row r="46" spans="1:32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10" t="s">
        <v>27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15" t="s">
        <v>102</v>
      </c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15" t="s">
        <v>219</v>
      </c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15" t="s">
        <v>103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10" t="s">
        <v>5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15" t="s">
        <v>242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15" t="s">
        <v>98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15" t="s">
        <v>99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15" t="s">
        <v>100</v>
      </c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15" t="s">
        <v>101</v>
      </c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10" t="s">
        <v>6</v>
      </c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16" t="s">
        <v>95</v>
      </c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17" t="s">
        <v>96</v>
      </c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 customHeight="1">
      <c r="A63" s="15" t="s">
        <v>97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8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9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7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7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7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</sheetData>
  <sheetProtection/>
  <mergeCells count="84">
    <mergeCell ref="AF4:AF5"/>
    <mergeCell ref="U19:AG19"/>
    <mergeCell ref="U20:AG20"/>
    <mergeCell ref="U44:AG44"/>
    <mergeCell ref="U45:AG45"/>
    <mergeCell ref="U39:AG39"/>
    <mergeCell ref="U40:AG40"/>
    <mergeCell ref="U41:AG41"/>
    <mergeCell ref="U42:AG42"/>
    <mergeCell ref="U43:AG43"/>
    <mergeCell ref="U38:AG38"/>
    <mergeCell ref="AG4:AG5"/>
    <mergeCell ref="AD4:AD5"/>
    <mergeCell ref="AE4:AE5"/>
    <mergeCell ref="A20:B20"/>
    <mergeCell ref="O20:T20"/>
    <mergeCell ref="A12:B12"/>
    <mergeCell ref="A18:B18"/>
    <mergeCell ref="O18:T18"/>
    <mergeCell ref="C12:N12"/>
    <mergeCell ref="O12:T12"/>
    <mergeCell ref="A19:B19"/>
    <mergeCell ref="O19:T19"/>
    <mergeCell ref="U12:AG12"/>
    <mergeCell ref="U18:AG18"/>
    <mergeCell ref="C4:N4"/>
    <mergeCell ref="S4:S5"/>
    <mergeCell ref="U4:W5"/>
    <mergeCell ref="X4:Z5"/>
    <mergeCell ref="AA4:AC5"/>
    <mergeCell ref="U9:AG9"/>
    <mergeCell ref="U10:AG10"/>
    <mergeCell ref="A9:B9"/>
    <mergeCell ref="U11:AG11"/>
    <mergeCell ref="O6:T6"/>
    <mergeCell ref="A6:B6"/>
    <mergeCell ref="U6:AG6"/>
    <mergeCell ref="A36:B36"/>
    <mergeCell ref="C36:N36"/>
    <mergeCell ref="O36:T36"/>
    <mergeCell ref="U21:AG21"/>
    <mergeCell ref="U33:AG33"/>
    <mergeCell ref="U34:AG34"/>
    <mergeCell ref="U35:AG35"/>
    <mergeCell ref="U36:AG36"/>
    <mergeCell ref="A35:B35"/>
    <mergeCell ref="O35:T35"/>
    <mergeCell ref="A21:B21"/>
    <mergeCell ref="C21:N21"/>
    <mergeCell ref="O21:T21"/>
    <mergeCell ref="A33:B33"/>
    <mergeCell ref="O33:T33"/>
    <mergeCell ref="A45:B45"/>
    <mergeCell ref="O45:T45"/>
    <mergeCell ref="A39:B39"/>
    <mergeCell ref="O39:T39"/>
    <mergeCell ref="A40:B40"/>
    <mergeCell ref="O40:T40"/>
    <mergeCell ref="A44:B44"/>
    <mergeCell ref="O44:T44"/>
    <mergeCell ref="A43:B43"/>
    <mergeCell ref="O43:T43"/>
    <mergeCell ref="A41:B41"/>
    <mergeCell ref="A42:B42"/>
    <mergeCell ref="O42:T42"/>
    <mergeCell ref="C41:N41"/>
    <mergeCell ref="O41:T41"/>
    <mergeCell ref="A1:B1"/>
    <mergeCell ref="A2:B2"/>
    <mergeCell ref="A3:L3"/>
    <mergeCell ref="A38:B38"/>
    <mergeCell ref="O38:T38"/>
    <mergeCell ref="A34:B34"/>
    <mergeCell ref="O34:T34"/>
    <mergeCell ref="A4:A5"/>
    <mergeCell ref="B4:B5"/>
    <mergeCell ref="T4:T5"/>
    <mergeCell ref="O4:R4"/>
    <mergeCell ref="A10:B10"/>
    <mergeCell ref="A11:B11"/>
    <mergeCell ref="O9:T9"/>
    <mergeCell ref="O10:T10"/>
    <mergeCell ref="O11:T11"/>
    <mergeCell ref="C6:N6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9"/>
  <sheetViews>
    <sheetView showGridLines="0" zoomScaleSheetLayoutView="100" zoomScalePageLayoutView="0" workbookViewId="0" topLeftCell="A1">
      <pane xSplit="2" ySplit="5" topLeftCell="C33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T1"/>
    </sheetView>
  </sheetViews>
  <sheetFormatPr defaultColWidth="10.7109375" defaultRowHeight="12.75"/>
  <cols>
    <col min="1" max="1" width="16.5742187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258" t="s">
        <v>495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5"/>
      <c r="V1" s="180"/>
      <c r="W1" s="180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259" t="s">
        <v>305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303" t="s">
        <v>306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13"/>
      <c r="N3" s="13"/>
      <c r="O3" s="13"/>
      <c r="P3" s="13"/>
      <c r="Q3" s="13"/>
      <c r="R3" s="13"/>
      <c r="S3" s="13"/>
      <c r="T3" s="5"/>
      <c r="U3" s="5"/>
      <c r="V3" s="180"/>
      <c r="W3" s="180"/>
      <c r="X3" s="3"/>
      <c r="Y3" s="15"/>
      <c r="Z3" s="15"/>
      <c r="AA3" s="3"/>
      <c r="AB3" s="3"/>
      <c r="AC3" s="3"/>
      <c r="AD3" s="4"/>
    </row>
    <row r="4" spans="1:31" ht="18" customHeight="1" thickTop="1">
      <c r="A4" s="263" t="s">
        <v>1</v>
      </c>
      <c r="B4" s="263" t="s">
        <v>0</v>
      </c>
      <c r="C4" s="242" t="s">
        <v>27</v>
      </c>
      <c r="D4" s="243"/>
      <c r="E4" s="243"/>
      <c r="F4" s="243"/>
      <c r="G4" s="243"/>
      <c r="H4" s="282"/>
      <c r="I4" s="282"/>
      <c r="J4" s="282"/>
      <c r="K4" s="282"/>
      <c r="L4" s="282"/>
      <c r="M4" s="282"/>
      <c r="N4" s="283"/>
      <c r="O4" s="242" t="s">
        <v>28</v>
      </c>
      <c r="P4" s="243"/>
      <c r="Q4" s="243"/>
      <c r="R4" s="243"/>
      <c r="S4" s="284" t="s">
        <v>29</v>
      </c>
      <c r="T4" s="265" t="s">
        <v>30</v>
      </c>
      <c r="U4" s="263" t="s">
        <v>2</v>
      </c>
      <c r="V4" s="263"/>
      <c r="W4" s="263"/>
      <c r="X4" s="263" t="s">
        <v>3</v>
      </c>
      <c r="Y4" s="263"/>
      <c r="Z4" s="263"/>
      <c r="AA4" s="263" t="s">
        <v>7</v>
      </c>
      <c r="AB4" s="263"/>
      <c r="AC4" s="263"/>
      <c r="AD4" s="263" t="s">
        <v>4</v>
      </c>
      <c r="AE4" s="263" t="s">
        <v>141</v>
      </c>
    </row>
    <row r="5" spans="1:31" ht="12.75" customHeight="1">
      <c r="A5" s="264"/>
      <c r="B5" s="264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181">
        <v>7</v>
      </c>
      <c r="J5" s="181">
        <v>8</v>
      </c>
      <c r="K5" s="181">
        <v>9</v>
      </c>
      <c r="L5" s="181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285"/>
      <c r="T5" s="266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</row>
    <row r="6" spans="1:31" s="6" customFormat="1" ht="13.5" thickBot="1">
      <c r="A6" s="297" t="s">
        <v>307</v>
      </c>
      <c r="B6" s="298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2"/>
    </row>
    <row r="7" spans="1:31" s="6" customFormat="1" ht="12.75">
      <c r="A7" s="182" t="s">
        <v>308</v>
      </c>
      <c r="B7" s="183" t="s">
        <v>309</v>
      </c>
      <c r="C7" s="20" t="s">
        <v>31</v>
      </c>
      <c r="D7" s="12"/>
      <c r="E7" s="12"/>
      <c r="F7" s="12"/>
      <c r="G7" s="12"/>
      <c r="H7" s="12"/>
      <c r="I7" s="184">
        <f aca="true" t="shared" si="0" ref="I7:N9">SUMIF(I5:I6,"=x",$O5:$O6)+SUMIF(I5:I6,"=x",$P5:$P6)+SUMIF(I5:I6,"=x",$Q5:$Q6)</f>
        <v>0</v>
      </c>
      <c r="J7" s="185">
        <f t="shared" si="0"/>
        <v>0</v>
      </c>
      <c r="K7" s="185">
        <f t="shared" si="0"/>
        <v>0</v>
      </c>
      <c r="L7" s="185">
        <f t="shared" si="0"/>
        <v>0</v>
      </c>
      <c r="M7" s="78">
        <f t="shared" si="0"/>
        <v>0</v>
      </c>
      <c r="N7" s="79">
        <f t="shared" si="0"/>
        <v>0</v>
      </c>
      <c r="O7" s="21"/>
      <c r="P7" s="14">
        <v>2</v>
      </c>
      <c r="Q7" s="14"/>
      <c r="R7" s="22"/>
      <c r="S7" s="186">
        <v>0</v>
      </c>
      <c r="T7" s="54" t="s">
        <v>310</v>
      </c>
      <c r="U7" s="20"/>
      <c r="V7" s="75"/>
      <c r="W7" s="122"/>
      <c r="X7" s="43"/>
      <c r="Y7" s="187"/>
      <c r="Z7" s="188"/>
      <c r="AA7" s="20"/>
      <c r="AB7" s="12"/>
      <c r="AC7" s="11"/>
      <c r="AD7" s="165" t="s">
        <v>311</v>
      </c>
      <c r="AE7" s="24" t="s">
        <v>312</v>
      </c>
    </row>
    <row r="8" spans="1:31" s="6" customFormat="1" ht="13.5" thickBot="1">
      <c r="A8" s="189" t="s">
        <v>313</v>
      </c>
      <c r="B8" s="190" t="s">
        <v>314</v>
      </c>
      <c r="C8" s="20" t="s">
        <v>31</v>
      </c>
      <c r="D8" s="12"/>
      <c r="E8" s="12"/>
      <c r="F8" s="12"/>
      <c r="G8" s="12"/>
      <c r="H8" s="12"/>
      <c r="I8" s="184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0</v>
      </c>
      <c r="M8" s="78">
        <f t="shared" si="0"/>
        <v>0</v>
      </c>
      <c r="N8" s="79">
        <f t="shared" si="0"/>
        <v>0</v>
      </c>
      <c r="O8" s="21"/>
      <c r="P8" s="14">
        <v>2</v>
      </c>
      <c r="Q8" s="14"/>
      <c r="R8" s="22"/>
      <c r="S8" s="186">
        <v>0</v>
      </c>
      <c r="T8" s="54" t="s">
        <v>310</v>
      </c>
      <c r="U8" s="20"/>
      <c r="V8" s="75"/>
      <c r="W8" s="122"/>
      <c r="X8" s="43"/>
      <c r="Y8" s="187"/>
      <c r="Z8" s="188"/>
      <c r="AA8" s="20"/>
      <c r="AB8" s="12"/>
      <c r="AC8" s="11"/>
      <c r="AD8" s="165" t="s">
        <v>311</v>
      </c>
      <c r="AE8" s="24" t="s">
        <v>315</v>
      </c>
    </row>
    <row r="9" spans="1:31" s="6" customFormat="1" ht="12.75">
      <c r="A9" s="293" t="s">
        <v>35</v>
      </c>
      <c r="B9" s="294"/>
      <c r="C9" s="28">
        <f aca="true" t="shared" si="1" ref="C9:H9">SUMIF(C7:C8,"=x",$O7:$O8)+SUMIF(C7:C8,"=x",$P7:$P8)+SUMIF(C7:C8,"=x",$Q7:$Q8)</f>
        <v>4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78">
        <f t="shared" si="0"/>
        <v>0</v>
      </c>
      <c r="N9" s="79">
        <f t="shared" si="0"/>
        <v>0</v>
      </c>
      <c r="O9" s="248">
        <f>SUM(C9:N9)</f>
        <v>4</v>
      </c>
      <c r="P9" s="249"/>
      <c r="Q9" s="249"/>
      <c r="R9" s="249"/>
      <c r="S9" s="249"/>
      <c r="T9" s="250"/>
      <c r="U9" s="276"/>
      <c r="V9" s="277"/>
      <c r="W9" s="277"/>
      <c r="X9" s="277"/>
      <c r="Y9" s="277"/>
      <c r="Z9" s="277"/>
      <c r="AA9" s="277"/>
      <c r="AB9" s="277"/>
      <c r="AC9" s="277"/>
      <c r="AD9" s="277"/>
      <c r="AE9" s="278"/>
    </row>
    <row r="10" spans="1:31" s="6" customFormat="1" ht="12.75">
      <c r="A10" s="295" t="s">
        <v>36</v>
      </c>
      <c r="B10" s="296"/>
      <c r="C10" s="31">
        <f aca="true" t="shared" si="2" ref="C10:N10">SUMIF(C8:C8,"=x",$S8:$S8)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80">
        <f t="shared" si="2"/>
        <v>0</v>
      </c>
      <c r="N10" s="81">
        <f t="shared" si="2"/>
        <v>0</v>
      </c>
      <c r="O10" s="251">
        <f>SUM(C10:N10)</f>
        <v>0</v>
      </c>
      <c r="P10" s="252"/>
      <c r="Q10" s="252"/>
      <c r="R10" s="252"/>
      <c r="S10" s="252"/>
      <c r="T10" s="253"/>
      <c r="U10" s="279"/>
      <c r="V10" s="280"/>
      <c r="W10" s="280"/>
      <c r="X10" s="280"/>
      <c r="Y10" s="280"/>
      <c r="Z10" s="280"/>
      <c r="AA10" s="280"/>
      <c r="AB10" s="280"/>
      <c r="AC10" s="280"/>
      <c r="AD10" s="280"/>
      <c r="AE10" s="281"/>
    </row>
    <row r="11" spans="1:31" s="6" customFormat="1" ht="12.75">
      <c r="A11" s="289" t="s">
        <v>37</v>
      </c>
      <c r="B11" s="290"/>
      <c r="C11" s="25">
        <f aca="true" t="shared" si="3" ref="C11:N11">SUMPRODUCT(--(C8:C8="x"),--($T8:$T8="K"))</f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6">
        <f t="shared" si="3"/>
        <v>0</v>
      </c>
      <c r="M11" s="82">
        <f t="shared" si="3"/>
        <v>0</v>
      </c>
      <c r="N11" s="83">
        <f t="shared" si="3"/>
        <v>0</v>
      </c>
      <c r="O11" s="254">
        <f>SUM(C11:N11)</f>
        <v>0</v>
      </c>
      <c r="P11" s="255"/>
      <c r="Q11" s="255"/>
      <c r="R11" s="255"/>
      <c r="S11" s="255"/>
      <c r="T11" s="256"/>
      <c r="U11" s="279"/>
      <c r="V11" s="280"/>
      <c r="W11" s="280"/>
      <c r="X11" s="280"/>
      <c r="Y11" s="280"/>
      <c r="Z11" s="280"/>
      <c r="AA11" s="280"/>
      <c r="AB11" s="280"/>
      <c r="AC11" s="280"/>
      <c r="AD11" s="280"/>
      <c r="AE11" s="281"/>
    </row>
    <row r="12" spans="1:31" s="6" customFormat="1" ht="12.75">
      <c r="A12" s="297" t="s">
        <v>316</v>
      </c>
      <c r="B12" s="298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5"/>
    </row>
    <row r="13" spans="1:31" s="6" customFormat="1" ht="12.75">
      <c r="A13" s="104" t="s">
        <v>317</v>
      </c>
      <c r="B13" s="191" t="s">
        <v>318</v>
      </c>
      <c r="C13" s="20"/>
      <c r="D13" s="12"/>
      <c r="E13" s="12" t="s">
        <v>31</v>
      </c>
      <c r="F13" s="12"/>
      <c r="G13" s="12"/>
      <c r="H13" s="12"/>
      <c r="I13" s="14"/>
      <c r="J13" s="14"/>
      <c r="K13" s="14"/>
      <c r="L13" s="14"/>
      <c r="M13" s="76"/>
      <c r="N13" s="77"/>
      <c r="O13" s="21">
        <v>2</v>
      </c>
      <c r="P13" s="14"/>
      <c r="Q13" s="14"/>
      <c r="R13" s="22"/>
      <c r="S13" s="21">
        <v>2</v>
      </c>
      <c r="T13" s="54" t="s">
        <v>319</v>
      </c>
      <c r="U13" s="57" t="s">
        <v>320</v>
      </c>
      <c r="V13" s="75" t="str">
        <f>A14</f>
        <v>ktankealfok17ga</v>
      </c>
      <c r="W13" s="115" t="str">
        <f>B14</f>
        <v>Kémiai alapfogalmak gyakorlat</v>
      </c>
      <c r="X13" s="20"/>
      <c r="Y13" s="121"/>
      <c r="Z13" s="122"/>
      <c r="AA13" s="20"/>
      <c r="AB13" s="12"/>
      <c r="AC13" s="11"/>
      <c r="AD13" s="165" t="s">
        <v>321</v>
      </c>
      <c r="AE13" s="192" t="s">
        <v>322</v>
      </c>
    </row>
    <row r="14" spans="1:31" s="6" customFormat="1" ht="12.75">
      <c r="A14" s="172" t="s">
        <v>323</v>
      </c>
      <c r="B14" s="191" t="s">
        <v>324</v>
      </c>
      <c r="C14" s="20"/>
      <c r="D14" s="12"/>
      <c r="E14" s="12" t="s">
        <v>31</v>
      </c>
      <c r="F14" s="12"/>
      <c r="G14" s="12"/>
      <c r="H14" s="12"/>
      <c r="I14" s="14"/>
      <c r="J14" s="14"/>
      <c r="K14" s="14"/>
      <c r="L14" s="14"/>
      <c r="M14" s="76"/>
      <c r="N14" s="77"/>
      <c r="O14" s="21"/>
      <c r="P14" s="14">
        <v>1</v>
      </c>
      <c r="Q14" s="14"/>
      <c r="R14" s="22"/>
      <c r="S14" s="21">
        <v>1</v>
      </c>
      <c r="T14" s="54" t="s">
        <v>325</v>
      </c>
      <c r="U14" s="57" t="s">
        <v>320</v>
      </c>
      <c r="V14" s="75" t="str">
        <f>A13</f>
        <v>ktankealfok17ea</v>
      </c>
      <c r="W14" s="115" t="str">
        <f>B13</f>
        <v>Kémiai alapfogalmak előadás</v>
      </c>
      <c r="X14" s="20"/>
      <c r="Y14" s="121"/>
      <c r="Z14" s="122"/>
      <c r="AA14" s="20"/>
      <c r="AB14" s="12"/>
      <c r="AC14" s="11"/>
      <c r="AD14" s="165" t="s">
        <v>321</v>
      </c>
      <c r="AE14" s="24" t="s">
        <v>326</v>
      </c>
    </row>
    <row r="15" spans="1:31" s="6" customFormat="1" ht="12.75">
      <c r="A15" s="104" t="s">
        <v>327</v>
      </c>
      <c r="B15" s="191" t="s">
        <v>328</v>
      </c>
      <c r="C15" s="20" t="s">
        <v>31</v>
      </c>
      <c r="D15" s="12"/>
      <c r="E15" s="12"/>
      <c r="F15" s="12"/>
      <c r="G15" s="12"/>
      <c r="H15" s="12"/>
      <c r="I15" s="14"/>
      <c r="J15" s="14"/>
      <c r="K15" s="14"/>
      <c r="L15" s="14"/>
      <c r="M15" s="76"/>
      <c r="N15" s="77"/>
      <c r="O15" s="21">
        <v>2</v>
      </c>
      <c r="P15" s="14"/>
      <c r="Q15" s="14"/>
      <c r="R15" s="22"/>
      <c r="S15" s="21">
        <v>2</v>
      </c>
      <c r="T15" s="54" t="s">
        <v>319</v>
      </c>
      <c r="U15" s="58"/>
      <c r="V15" s="109"/>
      <c r="W15" s="116"/>
      <c r="X15" s="58"/>
      <c r="Y15" s="109"/>
      <c r="Z15" s="116"/>
      <c r="AA15" s="20"/>
      <c r="AB15" s="12"/>
      <c r="AC15" s="11"/>
      <c r="AD15" s="165" t="s">
        <v>329</v>
      </c>
      <c r="AE15" s="24" t="s">
        <v>330</v>
      </c>
    </row>
    <row r="16" spans="1:31" s="6" customFormat="1" ht="12.75">
      <c r="A16" s="193" t="s">
        <v>331</v>
      </c>
      <c r="B16" s="191" t="s">
        <v>332</v>
      </c>
      <c r="C16" s="20" t="s">
        <v>31</v>
      </c>
      <c r="D16" s="12"/>
      <c r="E16" s="12"/>
      <c r="F16" s="12"/>
      <c r="G16" s="12"/>
      <c r="H16" s="12"/>
      <c r="I16" s="14"/>
      <c r="J16" s="14"/>
      <c r="K16" s="14"/>
      <c r="L16" s="14"/>
      <c r="M16" s="76"/>
      <c r="N16" s="77"/>
      <c r="O16" s="21">
        <v>2</v>
      </c>
      <c r="P16" s="14"/>
      <c r="Q16" s="14"/>
      <c r="R16" s="22"/>
      <c r="S16" s="21">
        <v>3</v>
      </c>
      <c r="T16" s="54" t="s">
        <v>319</v>
      </c>
      <c r="U16" s="20"/>
      <c r="V16" s="121"/>
      <c r="W16" s="122"/>
      <c r="X16" s="20"/>
      <c r="Y16" s="121"/>
      <c r="Z16" s="122"/>
      <c r="AA16" s="20"/>
      <c r="AB16" s="12"/>
      <c r="AC16" s="11"/>
      <c r="AD16" s="194" t="s">
        <v>333</v>
      </c>
      <c r="AE16" s="24" t="s">
        <v>334</v>
      </c>
    </row>
    <row r="17" spans="1:31" s="6" customFormat="1" ht="12.75">
      <c r="A17" s="179" t="s">
        <v>335</v>
      </c>
      <c r="B17" s="104" t="s">
        <v>336</v>
      </c>
      <c r="C17" s="20" t="s">
        <v>31</v>
      </c>
      <c r="D17" s="12"/>
      <c r="E17" s="12"/>
      <c r="F17" s="12"/>
      <c r="G17" s="12"/>
      <c r="H17" s="12"/>
      <c r="I17" s="14"/>
      <c r="J17" s="14"/>
      <c r="K17" s="14"/>
      <c r="L17" s="14"/>
      <c r="M17" s="76"/>
      <c r="N17" s="77"/>
      <c r="O17" s="21"/>
      <c r="P17" s="14">
        <v>2</v>
      </c>
      <c r="Q17" s="14"/>
      <c r="R17" s="22"/>
      <c r="S17" s="21">
        <v>2</v>
      </c>
      <c r="T17" s="54" t="s">
        <v>325</v>
      </c>
      <c r="U17" s="20"/>
      <c r="V17" s="121"/>
      <c r="W17" s="122"/>
      <c r="X17" s="20"/>
      <c r="Y17" s="121"/>
      <c r="Z17" s="122"/>
      <c r="AA17" s="20"/>
      <c r="AB17" s="12"/>
      <c r="AC17" s="11"/>
      <c r="AD17" s="195" t="s">
        <v>337</v>
      </c>
      <c r="AE17" s="24" t="s">
        <v>338</v>
      </c>
    </row>
    <row r="18" spans="1:31" s="6" customFormat="1" ht="12.75">
      <c r="A18" s="193" t="s">
        <v>340</v>
      </c>
      <c r="B18" s="197" t="s">
        <v>341</v>
      </c>
      <c r="C18" s="21" t="s">
        <v>31</v>
      </c>
      <c r="D18" s="14"/>
      <c r="E18" s="14"/>
      <c r="F18" s="12"/>
      <c r="G18" s="12"/>
      <c r="H18" s="12"/>
      <c r="I18" s="14"/>
      <c r="J18" s="14"/>
      <c r="K18" s="14"/>
      <c r="L18" s="14"/>
      <c r="M18" s="76"/>
      <c r="N18" s="77"/>
      <c r="O18" s="21">
        <v>2</v>
      </c>
      <c r="P18" s="14"/>
      <c r="Q18" s="14"/>
      <c r="R18" s="22"/>
      <c r="S18" s="21">
        <v>2</v>
      </c>
      <c r="T18" s="54" t="s">
        <v>319</v>
      </c>
      <c r="U18" s="20"/>
      <c r="V18" s="121"/>
      <c r="W18" s="122"/>
      <c r="X18" s="20"/>
      <c r="Y18" s="121"/>
      <c r="Z18" s="122"/>
      <c r="AA18" s="20"/>
      <c r="AB18" s="12"/>
      <c r="AC18" s="11"/>
      <c r="AD18" s="195" t="s">
        <v>342</v>
      </c>
      <c r="AE18" s="24" t="s">
        <v>343</v>
      </c>
    </row>
    <row r="19" spans="1:31" s="6" customFormat="1" ht="12.75">
      <c r="A19" s="104" t="s">
        <v>344</v>
      </c>
      <c r="B19" s="191" t="s">
        <v>345</v>
      </c>
      <c r="C19" s="21"/>
      <c r="D19" s="14" t="s">
        <v>31</v>
      </c>
      <c r="E19" s="14"/>
      <c r="F19" s="12"/>
      <c r="G19" s="12"/>
      <c r="H19" s="12"/>
      <c r="I19" s="14"/>
      <c r="J19" s="14"/>
      <c r="K19" s="14"/>
      <c r="L19" s="14"/>
      <c r="M19" s="76"/>
      <c r="N19" s="77"/>
      <c r="O19" s="21">
        <v>2</v>
      </c>
      <c r="P19" s="14"/>
      <c r="Q19" s="14"/>
      <c r="R19" s="22"/>
      <c r="S19" s="21">
        <v>2</v>
      </c>
      <c r="T19" s="54" t="s">
        <v>319</v>
      </c>
      <c r="U19" s="20"/>
      <c r="V19" s="121"/>
      <c r="W19" s="122"/>
      <c r="X19" s="20"/>
      <c r="Y19" s="121"/>
      <c r="Z19" s="122"/>
      <c r="AA19" s="20"/>
      <c r="AB19" s="12"/>
      <c r="AC19" s="11"/>
      <c r="AD19" s="165" t="s">
        <v>346</v>
      </c>
      <c r="AE19" s="24" t="s">
        <v>347</v>
      </c>
    </row>
    <row r="20" spans="1:31" s="6" customFormat="1" ht="12.75">
      <c r="A20" s="202" t="s">
        <v>348</v>
      </c>
      <c r="B20" s="203" t="s">
        <v>349</v>
      </c>
      <c r="C20" s="21" t="s">
        <v>31</v>
      </c>
      <c r="D20" s="14"/>
      <c r="E20" s="14"/>
      <c r="F20" s="12"/>
      <c r="G20" s="12"/>
      <c r="H20" s="12"/>
      <c r="I20" s="14"/>
      <c r="J20" s="14"/>
      <c r="K20" s="14"/>
      <c r="L20" s="14"/>
      <c r="M20" s="76"/>
      <c r="N20" s="77"/>
      <c r="O20" s="21">
        <v>2</v>
      </c>
      <c r="P20" s="14"/>
      <c r="Q20" s="14"/>
      <c r="R20" s="22"/>
      <c r="S20" s="21">
        <v>2</v>
      </c>
      <c r="T20" s="54" t="s">
        <v>319</v>
      </c>
      <c r="U20" s="20"/>
      <c r="V20" s="121"/>
      <c r="W20" s="122"/>
      <c r="X20" s="20"/>
      <c r="Y20" s="121"/>
      <c r="Z20" s="122"/>
      <c r="AA20" s="20"/>
      <c r="AB20" s="12"/>
      <c r="AC20" s="11"/>
      <c r="AD20" s="204" t="s">
        <v>350</v>
      </c>
      <c r="AE20" s="24" t="s">
        <v>351</v>
      </c>
    </row>
    <row r="21" spans="1:31" s="6" customFormat="1" ht="12.75">
      <c r="A21" s="293" t="s">
        <v>35</v>
      </c>
      <c r="B21" s="294"/>
      <c r="C21" s="28">
        <f aca="true" t="shared" si="4" ref="C21:H21">SUMIF(C12:C20,"=x",$O12:$O20)+SUMIF(C12:C20,"=x",$P12:$P20)+SUMIF(C12:C20,"=x",$Q12:$Q20)</f>
        <v>10</v>
      </c>
      <c r="D21" s="29">
        <f t="shared" si="4"/>
        <v>2</v>
      </c>
      <c r="E21" s="29">
        <f t="shared" si="4"/>
        <v>3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aca="true" t="shared" si="5" ref="I21:N21">SUMIF(I12:I19,"=x",$O12:$O19)+SUMIF(I12:I19,"=x",$P12:$P19)+SUMIF(I12:I19,"=x",$Q12:$Q19)</f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78">
        <f t="shared" si="5"/>
        <v>0</v>
      </c>
      <c r="N21" s="79">
        <f t="shared" si="5"/>
        <v>0</v>
      </c>
      <c r="O21" s="248">
        <f>SUM(C21:N21)</f>
        <v>15</v>
      </c>
      <c r="P21" s="249"/>
      <c r="Q21" s="249"/>
      <c r="R21" s="249"/>
      <c r="S21" s="249"/>
      <c r="T21" s="250"/>
      <c r="U21" s="276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</row>
    <row r="22" spans="1:31" s="6" customFormat="1" ht="12.75">
      <c r="A22" s="295" t="s">
        <v>36</v>
      </c>
      <c r="B22" s="296"/>
      <c r="C22" s="31">
        <f aca="true" t="shared" si="6" ref="C22:H22">SUMIF(C12:C20,"=x",$S12:$S20)</f>
        <v>11</v>
      </c>
      <c r="D22" s="32">
        <f t="shared" si="6"/>
        <v>2</v>
      </c>
      <c r="E22" s="32">
        <f t="shared" si="6"/>
        <v>3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aca="true" t="shared" si="7" ref="I22:N22">SUMIF(I12:I19,"=x",$S12:$S19)</f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80">
        <f t="shared" si="7"/>
        <v>0</v>
      </c>
      <c r="N22" s="81">
        <f t="shared" si="7"/>
        <v>0</v>
      </c>
      <c r="O22" s="251">
        <f>SUM(C22:N22)</f>
        <v>16</v>
      </c>
      <c r="P22" s="252"/>
      <c r="Q22" s="252"/>
      <c r="R22" s="252"/>
      <c r="S22" s="252"/>
      <c r="T22" s="253"/>
      <c r="U22" s="279"/>
      <c r="V22" s="280"/>
      <c r="W22" s="280"/>
      <c r="X22" s="280"/>
      <c r="Y22" s="280"/>
      <c r="Z22" s="280"/>
      <c r="AA22" s="280"/>
      <c r="AB22" s="280"/>
      <c r="AC22" s="280"/>
      <c r="AD22" s="280"/>
      <c r="AE22" s="281"/>
    </row>
    <row r="23" spans="1:31" s="6" customFormat="1" ht="12.75">
      <c r="A23" s="289" t="s">
        <v>37</v>
      </c>
      <c r="B23" s="290"/>
      <c r="C23" s="25">
        <f aca="true" t="shared" si="8" ref="C23:N23">SUMPRODUCT(--(C12:C20="x"),--($T12:$T20="K(5)"))</f>
        <v>4</v>
      </c>
      <c r="D23" s="26">
        <f t="shared" si="8"/>
        <v>1</v>
      </c>
      <c r="E23" s="26">
        <f t="shared" si="8"/>
        <v>1</v>
      </c>
      <c r="F23" s="26">
        <f t="shared" si="8"/>
        <v>0</v>
      </c>
      <c r="G23" s="26">
        <f t="shared" si="8"/>
        <v>0</v>
      </c>
      <c r="H23" s="26">
        <f t="shared" si="8"/>
        <v>0</v>
      </c>
      <c r="I23" s="26">
        <f t="shared" si="8"/>
        <v>0</v>
      </c>
      <c r="J23" s="26">
        <f t="shared" si="8"/>
        <v>0</v>
      </c>
      <c r="K23" s="26">
        <f t="shared" si="8"/>
        <v>0</v>
      </c>
      <c r="L23" s="26">
        <f t="shared" si="8"/>
        <v>0</v>
      </c>
      <c r="M23" s="82">
        <f t="shared" si="8"/>
        <v>0</v>
      </c>
      <c r="N23" s="83">
        <f t="shared" si="8"/>
        <v>0</v>
      </c>
      <c r="O23" s="254">
        <f>SUM(C23:N23)</f>
        <v>6</v>
      </c>
      <c r="P23" s="255"/>
      <c r="Q23" s="255"/>
      <c r="R23" s="255"/>
      <c r="S23" s="255"/>
      <c r="T23" s="256"/>
      <c r="U23" s="279"/>
      <c r="V23" s="280"/>
      <c r="W23" s="280"/>
      <c r="X23" s="280"/>
      <c r="Y23" s="280"/>
      <c r="Z23" s="280"/>
      <c r="AA23" s="280"/>
      <c r="AB23" s="280"/>
      <c r="AC23" s="280"/>
      <c r="AD23" s="280"/>
      <c r="AE23" s="281"/>
    </row>
    <row r="24" spans="1:31" s="6" customFormat="1" ht="12.75">
      <c r="A24" s="297" t="s">
        <v>352</v>
      </c>
      <c r="B24" s="298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5"/>
    </row>
    <row r="25" spans="1:31" s="6" customFormat="1" ht="12.75">
      <c r="A25" s="179" t="s">
        <v>353</v>
      </c>
      <c r="B25" s="104" t="s">
        <v>354</v>
      </c>
      <c r="C25" s="205"/>
      <c r="D25" s="206"/>
      <c r="E25" s="206"/>
      <c r="F25" s="206" t="s">
        <v>31</v>
      </c>
      <c r="G25" s="206"/>
      <c r="H25" s="206"/>
      <c r="I25" s="14"/>
      <c r="J25" s="14"/>
      <c r="K25" s="14"/>
      <c r="L25" s="14"/>
      <c r="M25" s="76"/>
      <c r="N25" s="77"/>
      <c r="O25" s="207">
        <v>2</v>
      </c>
      <c r="P25" s="207"/>
      <c r="Q25" s="14"/>
      <c r="R25" s="22"/>
      <c r="S25" s="21">
        <v>3</v>
      </c>
      <c r="T25" s="54" t="s">
        <v>319</v>
      </c>
      <c r="U25" s="57" t="s">
        <v>320</v>
      </c>
      <c r="V25" s="200" t="str">
        <f>A13</f>
        <v>ktankealfok17ea</v>
      </c>
      <c r="W25" s="201" t="str">
        <f>B13</f>
        <v>Kémiai alapfogalmak előadás</v>
      </c>
      <c r="X25" s="208"/>
      <c r="Y25" s="200"/>
      <c r="Z25" s="201"/>
      <c r="AA25" s="208"/>
      <c r="AB25" s="209"/>
      <c r="AC25" s="210"/>
      <c r="AD25" s="168" t="s">
        <v>355</v>
      </c>
      <c r="AE25" s="211" t="s">
        <v>356</v>
      </c>
    </row>
    <row r="26" spans="1:31" s="6" customFormat="1" ht="12.75">
      <c r="A26" s="104" t="s">
        <v>357</v>
      </c>
      <c r="B26" s="212" t="s">
        <v>358</v>
      </c>
      <c r="C26" s="205"/>
      <c r="D26" s="206"/>
      <c r="E26" s="206"/>
      <c r="F26" s="206" t="s">
        <v>31</v>
      </c>
      <c r="G26" s="206"/>
      <c r="H26" s="206"/>
      <c r="I26" s="14"/>
      <c r="J26" s="14"/>
      <c r="K26" s="14"/>
      <c r="L26" s="14"/>
      <c r="M26" s="76"/>
      <c r="N26" s="77"/>
      <c r="O26" s="213">
        <v>2</v>
      </c>
      <c r="P26" s="207"/>
      <c r="Q26" s="14"/>
      <c r="R26" s="22"/>
      <c r="S26" s="213">
        <v>3</v>
      </c>
      <c r="T26" s="54" t="s">
        <v>319</v>
      </c>
      <c r="U26" s="214" t="s">
        <v>32</v>
      </c>
      <c r="V26" s="215" t="str">
        <f>A14</f>
        <v>ktankealfok17ga</v>
      </c>
      <c r="W26" s="216" t="str">
        <f>B14</f>
        <v>Kémiai alapfogalmak gyakorlat</v>
      </c>
      <c r="X26" s="208"/>
      <c r="Y26" s="200"/>
      <c r="Z26" s="201"/>
      <c r="AA26" s="208"/>
      <c r="AB26" s="209"/>
      <c r="AC26" s="210"/>
      <c r="AD26" s="168" t="s">
        <v>359</v>
      </c>
      <c r="AE26" s="211" t="s">
        <v>360</v>
      </c>
    </row>
    <row r="27" spans="1:31" s="6" customFormat="1" ht="12.75">
      <c r="A27" s="104" t="s">
        <v>361</v>
      </c>
      <c r="B27" s="198" t="s">
        <v>362</v>
      </c>
      <c r="C27" s="205"/>
      <c r="D27" s="206"/>
      <c r="E27" s="206" t="s">
        <v>31</v>
      </c>
      <c r="F27" s="206"/>
      <c r="G27" s="206"/>
      <c r="H27" s="206"/>
      <c r="I27" s="14"/>
      <c r="J27" s="14"/>
      <c r="K27" s="14"/>
      <c r="L27" s="14"/>
      <c r="M27" s="76"/>
      <c r="N27" s="77"/>
      <c r="O27" s="213">
        <v>2</v>
      </c>
      <c r="P27" s="207"/>
      <c r="Q27" s="14"/>
      <c r="R27" s="22"/>
      <c r="S27" s="213">
        <v>2</v>
      </c>
      <c r="T27" s="54" t="s">
        <v>319</v>
      </c>
      <c r="U27" s="214"/>
      <c r="V27" s="215"/>
      <c r="W27" s="216"/>
      <c r="X27" s="208"/>
      <c r="Y27" s="200"/>
      <c r="Z27" s="201"/>
      <c r="AA27" s="208"/>
      <c r="AB27" s="209"/>
      <c r="AC27" s="210"/>
      <c r="AD27" s="165" t="s">
        <v>363</v>
      </c>
      <c r="AE27" s="217" t="s">
        <v>364</v>
      </c>
    </row>
    <row r="28" spans="1:31" s="6" customFormat="1" ht="12.75">
      <c r="A28" s="191" t="s">
        <v>365</v>
      </c>
      <c r="B28" s="191" t="s">
        <v>366</v>
      </c>
      <c r="C28" s="205" t="s">
        <v>31</v>
      </c>
      <c r="D28" s="206"/>
      <c r="E28" s="206"/>
      <c r="F28" s="206"/>
      <c r="G28" s="206"/>
      <c r="H28" s="206"/>
      <c r="I28" s="14"/>
      <c r="J28" s="14"/>
      <c r="K28" s="14"/>
      <c r="L28" s="14"/>
      <c r="M28" s="76"/>
      <c r="N28" s="77"/>
      <c r="O28" s="213">
        <v>1</v>
      </c>
      <c r="P28" s="207"/>
      <c r="Q28" s="14"/>
      <c r="R28" s="22"/>
      <c r="S28" s="213">
        <v>1</v>
      </c>
      <c r="T28" s="54" t="s">
        <v>319</v>
      </c>
      <c r="U28" s="208"/>
      <c r="V28" s="200"/>
      <c r="W28" s="201"/>
      <c r="X28" s="208"/>
      <c r="Y28" s="200"/>
      <c r="Z28" s="201"/>
      <c r="AA28" s="208"/>
      <c r="AB28" s="209"/>
      <c r="AC28" s="210"/>
      <c r="AD28" s="165" t="s">
        <v>367</v>
      </c>
      <c r="AE28" s="217" t="s">
        <v>368</v>
      </c>
    </row>
    <row r="29" spans="1:31" s="6" customFormat="1" ht="12.75">
      <c r="A29" s="191" t="s">
        <v>369</v>
      </c>
      <c r="B29" s="191" t="s">
        <v>366</v>
      </c>
      <c r="C29" s="205" t="s">
        <v>31</v>
      </c>
      <c r="D29" s="206"/>
      <c r="E29" s="206"/>
      <c r="F29" s="206"/>
      <c r="G29" s="206"/>
      <c r="H29" s="206"/>
      <c r="I29" s="14"/>
      <c r="J29" s="14"/>
      <c r="K29" s="14"/>
      <c r="L29" s="14"/>
      <c r="M29" s="76"/>
      <c r="N29" s="77"/>
      <c r="O29" s="213"/>
      <c r="P29" s="207"/>
      <c r="Q29" s="14">
        <v>1</v>
      </c>
      <c r="R29" s="22"/>
      <c r="S29" s="213">
        <v>1</v>
      </c>
      <c r="T29" s="54" t="s">
        <v>325</v>
      </c>
      <c r="U29" s="214"/>
      <c r="V29" s="215"/>
      <c r="W29" s="216"/>
      <c r="X29" s="208"/>
      <c r="Y29" s="200"/>
      <c r="Z29" s="201"/>
      <c r="AA29" s="208"/>
      <c r="AB29" s="209"/>
      <c r="AC29" s="210"/>
      <c r="AD29" s="165" t="s">
        <v>370</v>
      </c>
      <c r="AE29" s="217" t="s">
        <v>371</v>
      </c>
    </row>
    <row r="30" spans="1:31" s="6" customFormat="1" ht="12.75">
      <c r="A30" s="191" t="s">
        <v>372</v>
      </c>
      <c r="B30" s="191" t="s">
        <v>373</v>
      </c>
      <c r="C30" s="205" t="s">
        <v>31</v>
      </c>
      <c r="D30" s="14"/>
      <c r="E30" s="206"/>
      <c r="F30" s="206"/>
      <c r="G30" s="206"/>
      <c r="H30" s="206"/>
      <c r="I30" s="14"/>
      <c r="J30" s="14"/>
      <c r="K30" s="14"/>
      <c r="L30" s="14"/>
      <c r="M30" s="76"/>
      <c r="N30" s="77"/>
      <c r="O30" s="21"/>
      <c r="P30" s="207">
        <v>1</v>
      </c>
      <c r="Q30" s="14"/>
      <c r="R30" s="22"/>
      <c r="S30" s="21">
        <v>1</v>
      </c>
      <c r="T30" s="54" t="s">
        <v>325</v>
      </c>
      <c r="U30" s="57" t="s">
        <v>320</v>
      </c>
      <c r="V30" s="200" t="str">
        <f>A29</f>
        <v>gx5t4002</v>
      </c>
      <c r="W30" s="201" t="str">
        <f>B29</f>
        <v>Ásványtan</v>
      </c>
      <c r="X30" s="208"/>
      <c r="Y30" s="200"/>
      <c r="Z30" s="201"/>
      <c r="AA30" s="208"/>
      <c r="AB30" s="209"/>
      <c r="AC30" s="210"/>
      <c r="AD30" s="165" t="s">
        <v>370</v>
      </c>
      <c r="AE30" s="211" t="s">
        <v>374</v>
      </c>
    </row>
    <row r="31" spans="1:31" s="6" customFormat="1" ht="12.75">
      <c r="A31" s="218" t="s">
        <v>375</v>
      </c>
      <c r="B31" s="191" t="s">
        <v>376</v>
      </c>
      <c r="C31" s="205"/>
      <c r="D31" s="14"/>
      <c r="E31" s="206"/>
      <c r="F31" s="206"/>
      <c r="G31" s="206" t="s">
        <v>31</v>
      </c>
      <c r="H31" s="206"/>
      <c r="I31" s="14"/>
      <c r="J31" s="14"/>
      <c r="K31" s="14"/>
      <c r="L31" s="14"/>
      <c r="M31" s="76"/>
      <c r="N31" s="77"/>
      <c r="O31" s="21"/>
      <c r="P31" s="207">
        <v>2</v>
      </c>
      <c r="Q31" s="14"/>
      <c r="R31" s="22"/>
      <c r="S31" s="213">
        <v>2</v>
      </c>
      <c r="T31" s="54" t="s">
        <v>325</v>
      </c>
      <c r="U31" s="214"/>
      <c r="V31" s="215"/>
      <c r="W31" s="216"/>
      <c r="X31" s="208"/>
      <c r="Y31" s="200"/>
      <c r="Z31" s="201"/>
      <c r="AA31" s="208"/>
      <c r="AB31" s="209"/>
      <c r="AC31" s="210"/>
      <c r="AD31" s="165" t="s">
        <v>377</v>
      </c>
      <c r="AE31" s="217" t="s">
        <v>378</v>
      </c>
    </row>
    <row r="32" spans="1:31" s="6" customFormat="1" ht="12.75">
      <c r="A32" s="104" t="s">
        <v>379</v>
      </c>
      <c r="B32" s="219" t="s">
        <v>380</v>
      </c>
      <c r="C32" s="205"/>
      <c r="D32" s="206"/>
      <c r="E32" s="206"/>
      <c r="F32" s="206"/>
      <c r="G32" s="206"/>
      <c r="H32" s="206"/>
      <c r="I32" s="14" t="s">
        <v>31</v>
      </c>
      <c r="J32" s="14"/>
      <c r="K32" s="14"/>
      <c r="L32" s="14"/>
      <c r="M32" s="76"/>
      <c r="N32" s="77"/>
      <c r="O32" s="213">
        <v>2</v>
      </c>
      <c r="P32" s="207"/>
      <c r="Q32" s="14"/>
      <c r="R32" s="22"/>
      <c r="S32" s="213">
        <v>2</v>
      </c>
      <c r="T32" s="54" t="s">
        <v>319</v>
      </c>
      <c r="U32" s="220" t="s">
        <v>91</v>
      </c>
      <c r="V32" s="221" t="str">
        <f>A13</f>
        <v>ktankealfok17ea</v>
      </c>
      <c r="W32" s="222" t="str">
        <f>B13</f>
        <v>Kémiai alapfogalmak előadás</v>
      </c>
      <c r="X32" s="208"/>
      <c r="Y32" s="200"/>
      <c r="Z32" s="201"/>
      <c r="AA32" s="208"/>
      <c r="AB32" s="209"/>
      <c r="AC32" s="210"/>
      <c r="AD32" s="165" t="s">
        <v>381</v>
      </c>
      <c r="AE32" s="211" t="s">
        <v>382</v>
      </c>
    </row>
    <row r="33" spans="1:31" s="6" customFormat="1" ht="12.75">
      <c r="A33" s="104" t="s">
        <v>383</v>
      </c>
      <c r="B33" s="223" t="s">
        <v>384</v>
      </c>
      <c r="C33" s="205"/>
      <c r="D33" s="14" t="s">
        <v>31</v>
      </c>
      <c r="E33" s="14"/>
      <c r="F33" s="14"/>
      <c r="G33" s="14"/>
      <c r="H33" s="14"/>
      <c r="I33" s="14"/>
      <c r="J33" s="14"/>
      <c r="K33" s="14"/>
      <c r="L33" s="14"/>
      <c r="M33" s="76"/>
      <c r="N33" s="77"/>
      <c r="O33" s="213"/>
      <c r="P33" s="207">
        <v>2</v>
      </c>
      <c r="Q33" s="14"/>
      <c r="R33" s="22"/>
      <c r="S33" s="213">
        <v>3</v>
      </c>
      <c r="T33" s="54" t="s">
        <v>325</v>
      </c>
      <c r="U33" s="220"/>
      <c r="V33" s="221"/>
      <c r="W33" s="222"/>
      <c r="X33" s="208"/>
      <c r="Y33" s="200"/>
      <c r="Z33" s="201"/>
      <c r="AA33" s="208"/>
      <c r="AB33" s="209"/>
      <c r="AC33" s="210"/>
      <c r="AD33" s="165" t="s">
        <v>385</v>
      </c>
      <c r="AE33" s="217" t="s">
        <v>386</v>
      </c>
    </row>
    <row r="34" spans="1:31" s="6" customFormat="1" ht="12.75">
      <c r="A34" s="179" t="s">
        <v>387</v>
      </c>
      <c r="B34" s="104" t="s">
        <v>388</v>
      </c>
      <c r="C34" s="213"/>
      <c r="D34" s="207"/>
      <c r="E34" s="14"/>
      <c r="F34" s="206" t="s">
        <v>31</v>
      </c>
      <c r="G34" s="206"/>
      <c r="H34" s="206"/>
      <c r="I34" s="14"/>
      <c r="J34" s="14"/>
      <c r="K34" s="14"/>
      <c r="L34" s="14"/>
      <c r="M34" s="76"/>
      <c r="N34" s="77"/>
      <c r="O34" s="213"/>
      <c r="P34" s="207"/>
      <c r="Q34" s="14">
        <v>4</v>
      </c>
      <c r="R34" s="22"/>
      <c r="S34" s="213">
        <v>4</v>
      </c>
      <c r="T34" s="54" t="s">
        <v>325</v>
      </c>
      <c r="U34" s="208"/>
      <c r="V34" s="200"/>
      <c r="W34" s="201"/>
      <c r="X34" s="208"/>
      <c r="Y34" s="200"/>
      <c r="Z34" s="201"/>
      <c r="AA34" s="208"/>
      <c r="AB34" s="209"/>
      <c r="AC34" s="210"/>
      <c r="AD34" s="165" t="s">
        <v>321</v>
      </c>
      <c r="AE34" s="217" t="s">
        <v>389</v>
      </c>
    </row>
    <row r="35" spans="1:31" s="6" customFormat="1" ht="12.75">
      <c r="A35" s="224" t="s">
        <v>390</v>
      </c>
      <c r="B35" s="225" t="s">
        <v>391</v>
      </c>
      <c r="C35" s="21"/>
      <c r="D35" s="14" t="s">
        <v>31</v>
      </c>
      <c r="E35" s="14"/>
      <c r="F35" s="14"/>
      <c r="G35" s="14"/>
      <c r="H35" s="14"/>
      <c r="I35" s="14"/>
      <c r="J35" s="14"/>
      <c r="K35" s="14"/>
      <c r="L35" s="14"/>
      <c r="M35" s="76"/>
      <c r="N35" s="77"/>
      <c r="O35" s="21">
        <v>1</v>
      </c>
      <c r="P35" s="14"/>
      <c r="Q35" s="14"/>
      <c r="R35" s="22"/>
      <c r="S35" s="21">
        <v>1</v>
      </c>
      <c r="T35" s="54" t="s">
        <v>319</v>
      </c>
      <c r="U35" s="214" t="s">
        <v>32</v>
      </c>
      <c r="V35" s="215" t="str">
        <f>A28</f>
        <v>gx5t1002</v>
      </c>
      <c r="W35" s="216" t="str">
        <f>B28</f>
        <v>Ásványtan</v>
      </c>
      <c r="X35" s="208"/>
      <c r="Y35" s="200"/>
      <c r="Z35" s="201"/>
      <c r="AA35" s="208"/>
      <c r="AB35" s="209"/>
      <c r="AC35" s="210"/>
      <c r="AD35" s="165" t="s">
        <v>392</v>
      </c>
      <c r="AE35" s="120" t="s">
        <v>393</v>
      </c>
    </row>
    <row r="36" spans="1:31" s="6" customFormat="1" ht="12.75">
      <c r="A36" s="224" t="s">
        <v>394</v>
      </c>
      <c r="B36" s="225" t="s">
        <v>395</v>
      </c>
      <c r="C36" s="21"/>
      <c r="D36" s="14" t="s">
        <v>31</v>
      </c>
      <c r="E36" s="14"/>
      <c r="F36" s="14"/>
      <c r="G36" s="14"/>
      <c r="H36" s="14"/>
      <c r="I36" s="14"/>
      <c r="J36" s="14"/>
      <c r="K36" s="14"/>
      <c r="L36" s="14"/>
      <c r="M36" s="76"/>
      <c r="N36" s="77"/>
      <c r="O36" s="21"/>
      <c r="P36" s="14"/>
      <c r="Q36" s="14">
        <v>1</v>
      </c>
      <c r="R36" s="22"/>
      <c r="S36" s="21">
        <v>1</v>
      </c>
      <c r="T36" s="54" t="s">
        <v>325</v>
      </c>
      <c r="U36" s="214"/>
      <c r="V36" s="215"/>
      <c r="W36" s="216"/>
      <c r="X36" s="208"/>
      <c r="Y36" s="200"/>
      <c r="Z36" s="201"/>
      <c r="AA36" s="208"/>
      <c r="AB36" s="209"/>
      <c r="AC36" s="210"/>
      <c r="AD36" s="165" t="s">
        <v>396</v>
      </c>
      <c r="AE36" s="120" t="s">
        <v>397</v>
      </c>
    </row>
    <row r="37" spans="1:31" s="6" customFormat="1" ht="12.75">
      <c r="A37" s="104" t="s">
        <v>398</v>
      </c>
      <c r="B37" s="165" t="s">
        <v>399</v>
      </c>
      <c r="C37" s="213"/>
      <c r="D37" s="207"/>
      <c r="E37" s="206"/>
      <c r="F37" s="206"/>
      <c r="G37" s="206"/>
      <c r="H37" s="206" t="s">
        <v>31</v>
      </c>
      <c r="I37" s="14"/>
      <c r="J37" s="14"/>
      <c r="K37" s="14"/>
      <c r="L37" s="14"/>
      <c r="M37" s="76"/>
      <c r="N37" s="77"/>
      <c r="O37" s="213">
        <v>2</v>
      </c>
      <c r="P37" s="207"/>
      <c r="Q37" s="14"/>
      <c r="R37" s="22"/>
      <c r="S37" s="213">
        <v>2</v>
      </c>
      <c r="T37" s="54" t="s">
        <v>319</v>
      </c>
      <c r="U37" s="220" t="s">
        <v>91</v>
      </c>
      <c r="V37" s="221" t="str">
        <f>A27</f>
        <v>bevbiol3b17ea</v>
      </c>
      <c r="W37" s="222" t="str">
        <f>B27</f>
        <v>Bevezetés a biológiába 3</v>
      </c>
      <c r="X37" s="57" t="s">
        <v>320</v>
      </c>
      <c r="Y37" s="200" t="str">
        <f>A38</f>
        <v>ktanmikrobb17la</v>
      </c>
      <c r="Z37" s="201" t="str">
        <f>B38</f>
        <v>Mikrobiológia laborgyakorlat </v>
      </c>
      <c r="AA37" s="208"/>
      <c r="AB37" s="209"/>
      <c r="AC37" s="210"/>
      <c r="AD37" s="165" t="s">
        <v>400</v>
      </c>
      <c r="AE37" s="217" t="s">
        <v>401</v>
      </c>
    </row>
    <row r="38" spans="1:31" s="6" customFormat="1" ht="12.75">
      <c r="A38" s="104" t="s">
        <v>402</v>
      </c>
      <c r="B38" s="165" t="s">
        <v>403</v>
      </c>
      <c r="C38" s="213"/>
      <c r="D38" s="207"/>
      <c r="E38" s="206"/>
      <c r="F38" s="206"/>
      <c r="G38" s="206"/>
      <c r="H38" s="206" t="s">
        <v>31</v>
      </c>
      <c r="I38" s="14"/>
      <c r="J38" s="14"/>
      <c r="K38" s="14"/>
      <c r="L38" s="14"/>
      <c r="M38" s="76"/>
      <c r="N38" s="77"/>
      <c r="O38" s="213"/>
      <c r="P38" s="207"/>
      <c r="Q38" s="14">
        <v>1</v>
      </c>
      <c r="R38" s="22"/>
      <c r="S38" s="213">
        <v>3</v>
      </c>
      <c r="T38" s="54" t="s">
        <v>325</v>
      </c>
      <c r="U38" s="57" t="s">
        <v>320</v>
      </c>
      <c r="V38" s="200" t="str">
        <f>A27</f>
        <v>bevbiol3b17ea</v>
      </c>
      <c r="W38" s="201" t="str">
        <f>B27</f>
        <v>Bevezetés a biológiába 3</v>
      </c>
      <c r="X38" s="57" t="s">
        <v>320</v>
      </c>
      <c r="Y38" s="200" t="str">
        <f>A37</f>
        <v>ktanmikrobb17ea</v>
      </c>
      <c r="Z38" s="201" t="str">
        <f>B37</f>
        <v>Általános mikrobiológia előadás </v>
      </c>
      <c r="AA38" s="208"/>
      <c r="AB38" s="209"/>
      <c r="AC38" s="210"/>
      <c r="AD38" s="165" t="s">
        <v>400</v>
      </c>
      <c r="AE38" s="217" t="s">
        <v>404</v>
      </c>
    </row>
    <row r="39" spans="1:31" s="6" customFormat="1" ht="12.75">
      <c r="A39" s="104" t="s">
        <v>405</v>
      </c>
      <c r="B39" s="191" t="s">
        <v>406</v>
      </c>
      <c r="C39" s="213"/>
      <c r="D39" s="207"/>
      <c r="E39" s="206"/>
      <c r="F39" s="206"/>
      <c r="G39" s="206"/>
      <c r="H39" s="206"/>
      <c r="I39" s="14" t="s">
        <v>31</v>
      </c>
      <c r="J39" s="14"/>
      <c r="K39" s="14"/>
      <c r="L39" s="14"/>
      <c r="M39" s="76"/>
      <c r="N39" s="77"/>
      <c r="O39" s="213">
        <v>3</v>
      </c>
      <c r="P39" s="207"/>
      <c r="Q39" s="14"/>
      <c r="R39" s="22"/>
      <c r="S39" s="213">
        <v>3</v>
      </c>
      <c r="T39" s="54" t="s">
        <v>319</v>
      </c>
      <c r="U39" s="220" t="s">
        <v>91</v>
      </c>
      <c r="V39" s="221" t="str">
        <f>A25</f>
        <v>ktanaltkek17ea</v>
      </c>
      <c r="W39" s="222" t="str">
        <f>B25</f>
        <v>Általános kémia előadás </v>
      </c>
      <c r="X39" s="220"/>
      <c r="Y39" s="221"/>
      <c r="Z39" s="222"/>
      <c r="AA39" s="208"/>
      <c r="AB39" s="209"/>
      <c r="AC39" s="210"/>
      <c r="AD39" s="165" t="s">
        <v>407</v>
      </c>
      <c r="AE39" s="217" t="s">
        <v>408</v>
      </c>
    </row>
    <row r="40" spans="1:31" s="6" customFormat="1" ht="12.75">
      <c r="A40" s="198" t="s">
        <v>409</v>
      </c>
      <c r="B40" s="191" t="s">
        <v>410</v>
      </c>
      <c r="C40" s="213"/>
      <c r="D40" s="207"/>
      <c r="E40" s="206"/>
      <c r="F40" s="206"/>
      <c r="G40" s="206" t="s">
        <v>31</v>
      </c>
      <c r="H40" s="206"/>
      <c r="I40" s="14"/>
      <c r="J40" s="14"/>
      <c r="K40" s="14"/>
      <c r="L40" s="14"/>
      <c r="M40" s="76"/>
      <c r="N40" s="77"/>
      <c r="O40" s="213"/>
      <c r="P40" s="207"/>
      <c r="Q40" s="14">
        <v>3</v>
      </c>
      <c r="R40" s="22"/>
      <c r="S40" s="213">
        <v>3</v>
      </c>
      <c r="T40" s="54" t="s">
        <v>325</v>
      </c>
      <c r="U40" s="214"/>
      <c r="V40" s="215"/>
      <c r="W40" s="216"/>
      <c r="X40" s="208"/>
      <c r="Y40" s="200"/>
      <c r="Z40" s="201"/>
      <c r="AA40" s="208"/>
      <c r="AB40" s="209"/>
      <c r="AC40" s="210"/>
      <c r="AD40" s="165" t="s">
        <v>377</v>
      </c>
      <c r="AE40" s="217" t="s">
        <v>411</v>
      </c>
    </row>
    <row r="41" spans="1:31" s="6" customFormat="1" ht="12.75">
      <c r="A41" s="104" t="s">
        <v>412</v>
      </c>
      <c r="B41" s="226" t="s">
        <v>413</v>
      </c>
      <c r="C41" s="213"/>
      <c r="D41" s="207"/>
      <c r="E41" s="14" t="s">
        <v>31</v>
      </c>
      <c r="F41" s="14"/>
      <c r="G41" s="14"/>
      <c r="H41" s="206"/>
      <c r="I41" s="14"/>
      <c r="J41" s="14"/>
      <c r="K41" s="14"/>
      <c r="L41" s="14"/>
      <c r="M41" s="76"/>
      <c r="N41" s="77"/>
      <c r="O41" s="213"/>
      <c r="P41" s="207">
        <v>3</v>
      </c>
      <c r="Q41" s="14"/>
      <c r="R41" s="22"/>
      <c r="S41" s="213">
        <v>3</v>
      </c>
      <c r="T41" s="54" t="s">
        <v>325</v>
      </c>
      <c r="U41" s="214"/>
      <c r="V41" s="215"/>
      <c r="W41" s="216"/>
      <c r="X41" s="208"/>
      <c r="Y41" s="200"/>
      <c r="Z41" s="201"/>
      <c r="AA41" s="208"/>
      <c r="AB41" s="209"/>
      <c r="AC41" s="210"/>
      <c r="AD41" s="165" t="s">
        <v>414</v>
      </c>
      <c r="AE41" s="217" t="s">
        <v>415</v>
      </c>
    </row>
    <row r="42" spans="1:31" s="6" customFormat="1" ht="12.75">
      <c r="A42" s="104" t="s">
        <v>416</v>
      </c>
      <c r="B42" s="191" t="s">
        <v>417</v>
      </c>
      <c r="C42" s="213"/>
      <c r="D42" s="207"/>
      <c r="E42" s="206"/>
      <c r="F42" s="206"/>
      <c r="G42" s="206"/>
      <c r="H42" s="206"/>
      <c r="I42" s="14"/>
      <c r="J42" s="14" t="s">
        <v>31</v>
      </c>
      <c r="K42" s="14"/>
      <c r="L42" s="14"/>
      <c r="M42" s="76"/>
      <c r="N42" s="77"/>
      <c r="O42" s="213">
        <v>2</v>
      </c>
      <c r="P42" s="207"/>
      <c r="Q42" s="14"/>
      <c r="R42" s="22"/>
      <c r="S42" s="213">
        <v>3</v>
      </c>
      <c r="T42" s="54" t="s">
        <v>319</v>
      </c>
      <c r="U42" s="220" t="s">
        <v>91</v>
      </c>
      <c r="V42" s="221" t="str">
        <f>A16</f>
        <v>ktanbevkta17ea</v>
      </c>
      <c r="W42" s="222" t="str">
        <f>B16</f>
        <v>Bevezetés a környezettudományba</v>
      </c>
      <c r="X42" s="208"/>
      <c r="Y42" s="200"/>
      <c r="Z42" s="201"/>
      <c r="AA42" s="208"/>
      <c r="AB42" s="209"/>
      <c r="AC42" s="210"/>
      <c r="AD42" s="165" t="s">
        <v>333</v>
      </c>
      <c r="AE42" s="217" t="s">
        <v>418</v>
      </c>
    </row>
    <row r="43" spans="1:31" s="6" customFormat="1" ht="12.75">
      <c r="A43" s="191" t="s">
        <v>419</v>
      </c>
      <c r="B43" s="191" t="s">
        <v>420</v>
      </c>
      <c r="C43" s="213"/>
      <c r="D43" s="207"/>
      <c r="E43" s="206"/>
      <c r="F43" s="206"/>
      <c r="G43" s="206"/>
      <c r="H43" s="206" t="s">
        <v>31</v>
      </c>
      <c r="I43" s="14"/>
      <c r="J43" s="14"/>
      <c r="K43" s="14"/>
      <c r="L43" s="14"/>
      <c r="M43" s="76"/>
      <c r="N43" s="77"/>
      <c r="O43" s="213"/>
      <c r="P43" s="207">
        <v>1</v>
      </c>
      <c r="Q43" s="14"/>
      <c r="R43" s="22"/>
      <c r="S43" s="213">
        <v>1</v>
      </c>
      <c r="T43" s="54" t="s">
        <v>325</v>
      </c>
      <c r="U43" s="214" t="s">
        <v>32</v>
      </c>
      <c r="V43" s="215" t="str">
        <f>A17</f>
        <v>ktannovallb17ga</v>
      </c>
      <c r="W43" s="216" t="str">
        <f>B17</f>
        <v>Növény- és állatismeret </v>
      </c>
      <c r="X43" s="214" t="s">
        <v>32</v>
      </c>
      <c r="Y43" s="215" t="str">
        <f>A20</f>
        <v>ktangeol1g17ea</v>
      </c>
      <c r="Z43" s="216" t="str">
        <f>B20</f>
        <v>Geológiai alapok 1. </v>
      </c>
      <c r="AA43" s="208"/>
      <c r="AB43" s="209"/>
      <c r="AC43" s="210"/>
      <c r="AD43" s="165" t="s">
        <v>377</v>
      </c>
      <c r="AE43" s="217" t="s">
        <v>421</v>
      </c>
    </row>
    <row r="44" spans="1:31" s="6" customFormat="1" ht="12.75">
      <c r="A44" s="191" t="s">
        <v>422</v>
      </c>
      <c r="B44" s="191" t="s">
        <v>423</v>
      </c>
      <c r="C44" s="213"/>
      <c r="D44" s="207"/>
      <c r="E44" s="206"/>
      <c r="F44" s="206"/>
      <c r="G44" s="206"/>
      <c r="H44" s="206"/>
      <c r="I44" s="14"/>
      <c r="J44" s="14" t="s">
        <v>31</v>
      </c>
      <c r="K44" s="14"/>
      <c r="L44" s="14"/>
      <c r="M44" s="76"/>
      <c r="N44" s="77"/>
      <c r="O44" s="213"/>
      <c r="P44" s="207">
        <v>1</v>
      </c>
      <c r="Q44" s="14"/>
      <c r="R44" s="22"/>
      <c r="S44" s="213">
        <v>1</v>
      </c>
      <c r="T44" s="54" t="s">
        <v>325</v>
      </c>
      <c r="U44" s="214"/>
      <c r="V44" s="215"/>
      <c r="W44" s="216"/>
      <c r="X44" s="208"/>
      <c r="Y44" s="200"/>
      <c r="Z44" s="201"/>
      <c r="AA44" s="208"/>
      <c r="AB44" s="209"/>
      <c r="AC44" s="210"/>
      <c r="AD44" s="165" t="s">
        <v>377</v>
      </c>
      <c r="AE44" s="217" t="s">
        <v>424</v>
      </c>
    </row>
    <row r="45" spans="1:31" s="6" customFormat="1" ht="12.75">
      <c r="A45" s="104" t="s">
        <v>425</v>
      </c>
      <c r="B45" s="165" t="s">
        <v>426</v>
      </c>
      <c r="C45" s="213"/>
      <c r="D45" s="207"/>
      <c r="E45" s="206"/>
      <c r="F45" s="206"/>
      <c r="G45" s="206" t="s">
        <v>31</v>
      </c>
      <c r="H45" s="206"/>
      <c r="I45" s="14"/>
      <c r="J45" s="14"/>
      <c r="K45" s="14"/>
      <c r="L45" s="14"/>
      <c r="M45" s="76"/>
      <c r="N45" s="77"/>
      <c r="O45" s="213">
        <v>2</v>
      </c>
      <c r="P45" s="207"/>
      <c r="Q45" s="14"/>
      <c r="R45" s="22"/>
      <c r="S45" s="213">
        <v>2</v>
      </c>
      <c r="T45" s="54" t="s">
        <v>319</v>
      </c>
      <c r="U45" s="220" t="s">
        <v>91</v>
      </c>
      <c r="V45" s="221" t="str">
        <f>A17</f>
        <v>ktannovallb17ga</v>
      </c>
      <c r="W45" s="222" t="str">
        <f>B17</f>
        <v>Növény- és állatismeret </v>
      </c>
      <c r="X45" s="208"/>
      <c r="Y45" s="200"/>
      <c r="Z45" s="201"/>
      <c r="AA45" s="208"/>
      <c r="AB45" s="209"/>
      <c r="AC45" s="210"/>
      <c r="AD45" s="165" t="s">
        <v>427</v>
      </c>
      <c r="AE45" s="217" t="s">
        <v>428</v>
      </c>
    </row>
    <row r="46" spans="1:31" s="6" customFormat="1" ht="12.75">
      <c r="A46" s="193" t="s">
        <v>429</v>
      </c>
      <c r="B46" s="227" t="s">
        <v>430</v>
      </c>
      <c r="C46" s="213"/>
      <c r="D46" s="207"/>
      <c r="E46" s="206"/>
      <c r="F46" s="206"/>
      <c r="G46" s="206" t="s">
        <v>31</v>
      </c>
      <c r="H46" s="206"/>
      <c r="I46" s="14"/>
      <c r="J46" s="14"/>
      <c r="K46" s="14"/>
      <c r="L46" s="14"/>
      <c r="M46" s="76"/>
      <c r="N46" s="77"/>
      <c r="O46" s="213">
        <v>2</v>
      </c>
      <c r="P46" s="207"/>
      <c r="Q46" s="14"/>
      <c r="R46" s="22"/>
      <c r="S46" s="213">
        <v>2</v>
      </c>
      <c r="T46" s="54" t="s">
        <v>319</v>
      </c>
      <c r="U46" s="228" t="s">
        <v>91</v>
      </c>
      <c r="V46" s="221" t="str">
        <f>A17</f>
        <v>ktannovallb17ga</v>
      </c>
      <c r="W46" s="222" t="str">
        <f>B17</f>
        <v>Növény- és állatismeret </v>
      </c>
      <c r="X46" s="229"/>
      <c r="Y46" s="215"/>
      <c r="Z46" s="216"/>
      <c r="AA46" s="208"/>
      <c r="AB46" s="209"/>
      <c r="AC46" s="210"/>
      <c r="AD46" s="165" t="s">
        <v>431</v>
      </c>
      <c r="AE46" s="217" t="s">
        <v>432</v>
      </c>
    </row>
    <row r="47" spans="1:31" s="6" customFormat="1" ht="12.75">
      <c r="A47" s="191" t="s">
        <v>433</v>
      </c>
      <c r="B47" s="191" t="s">
        <v>434</v>
      </c>
      <c r="C47" s="205"/>
      <c r="D47" s="206"/>
      <c r="E47" s="206"/>
      <c r="F47" s="206"/>
      <c r="G47" s="206"/>
      <c r="H47" s="14"/>
      <c r="I47" s="14" t="s">
        <v>31</v>
      </c>
      <c r="J47" s="14"/>
      <c r="K47" s="14"/>
      <c r="L47" s="14"/>
      <c r="M47" s="76"/>
      <c r="N47" s="77"/>
      <c r="O47" s="213">
        <v>2</v>
      </c>
      <c r="P47" s="207"/>
      <c r="Q47" s="14"/>
      <c r="R47" s="22"/>
      <c r="S47" s="21">
        <v>2</v>
      </c>
      <c r="T47" s="54" t="s">
        <v>319</v>
      </c>
      <c r="U47" s="58"/>
      <c r="V47" s="109"/>
      <c r="W47" s="116"/>
      <c r="X47" s="57"/>
      <c r="Y47" s="75"/>
      <c r="Z47" s="115"/>
      <c r="AA47" s="57"/>
      <c r="AB47" s="40"/>
      <c r="AC47" s="60"/>
      <c r="AD47" s="165" t="s">
        <v>377</v>
      </c>
      <c r="AE47" s="24" t="s">
        <v>435</v>
      </c>
    </row>
    <row r="48" spans="1:31" s="6" customFormat="1" ht="12.75">
      <c r="A48" s="196" t="s">
        <v>436</v>
      </c>
      <c r="B48" s="230" t="s">
        <v>437</v>
      </c>
      <c r="C48" s="205"/>
      <c r="D48" s="206"/>
      <c r="E48" s="206"/>
      <c r="F48" s="206"/>
      <c r="G48" s="206"/>
      <c r="H48" s="206"/>
      <c r="I48" s="14"/>
      <c r="J48" s="14" t="s">
        <v>31</v>
      </c>
      <c r="K48" s="14"/>
      <c r="L48" s="14"/>
      <c r="M48" s="76"/>
      <c r="N48" s="77"/>
      <c r="O48" s="21"/>
      <c r="P48" s="207">
        <v>2</v>
      </c>
      <c r="Q48" s="14"/>
      <c r="R48" s="22"/>
      <c r="S48" s="21">
        <v>3</v>
      </c>
      <c r="T48" s="54" t="s">
        <v>325</v>
      </c>
      <c r="U48" s="59"/>
      <c r="V48" s="105"/>
      <c r="W48" s="120"/>
      <c r="X48" s="57"/>
      <c r="Y48" s="75"/>
      <c r="Z48" s="115"/>
      <c r="AA48" s="57"/>
      <c r="AB48" s="40"/>
      <c r="AC48" s="60"/>
      <c r="AD48" s="165" t="s">
        <v>377</v>
      </c>
      <c r="AE48" s="192" t="s">
        <v>438</v>
      </c>
    </row>
    <row r="49" spans="1:31" s="6" customFormat="1" ht="12.75">
      <c r="A49" s="191" t="s">
        <v>439</v>
      </c>
      <c r="B49" s="191" t="s">
        <v>440</v>
      </c>
      <c r="C49" s="205"/>
      <c r="D49" s="206"/>
      <c r="E49" s="206"/>
      <c r="F49" s="206"/>
      <c r="G49" s="206"/>
      <c r="H49" s="14"/>
      <c r="I49" s="14"/>
      <c r="J49" s="14" t="s">
        <v>31</v>
      </c>
      <c r="K49" s="14"/>
      <c r="L49" s="14"/>
      <c r="M49" s="76"/>
      <c r="N49" s="77"/>
      <c r="O49" s="21"/>
      <c r="P49" s="207">
        <v>2</v>
      </c>
      <c r="Q49" s="14"/>
      <c r="R49" s="22"/>
      <c r="S49" s="213">
        <v>2</v>
      </c>
      <c r="T49" s="54" t="s">
        <v>325</v>
      </c>
      <c r="U49" s="61" t="s">
        <v>91</v>
      </c>
      <c r="V49" s="151" t="str">
        <f>A47</f>
        <v>aa5t1060</v>
      </c>
      <c r="W49" s="199" t="str">
        <f>B47</f>
        <v>Regionális természetismeret 1</v>
      </c>
      <c r="X49" s="57"/>
      <c r="Y49" s="75"/>
      <c r="Z49" s="115"/>
      <c r="AA49" s="57"/>
      <c r="AB49" s="40"/>
      <c r="AC49" s="60"/>
      <c r="AD49" s="105" t="s">
        <v>377</v>
      </c>
      <c r="AE49" s="231" t="s">
        <v>441</v>
      </c>
    </row>
    <row r="50" spans="1:31" s="6" customFormat="1" ht="12.75">
      <c r="A50" s="236" t="s">
        <v>491</v>
      </c>
      <c r="B50" s="2" t="s">
        <v>492</v>
      </c>
      <c r="C50" s="21"/>
      <c r="D50" s="14" t="s">
        <v>31</v>
      </c>
      <c r="E50" s="14"/>
      <c r="F50" s="14"/>
      <c r="G50" s="14"/>
      <c r="H50" s="22"/>
      <c r="I50" s="14"/>
      <c r="J50" s="14"/>
      <c r="K50" s="14"/>
      <c r="L50" s="22"/>
      <c r="M50" s="76"/>
      <c r="N50" s="235"/>
      <c r="O50" s="237"/>
      <c r="P50" s="14">
        <v>2</v>
      </c>
      <c r="Q50" s="154"/>
      <c r="R50" s="238"/>
      <c r="S50" s="239">
        <v>3</v>
      </c>
      <c r="T50" s="54" t="s">
        <v>325</v>
      </c>
      <c r="U50" s="237"/>
      <c r="V50" s="14"/>
      <c r="W50" s="35"/>
      <c r="X50" s="59"/>
      <c r="Y50" s="105"/>
      <c r="Z50" s="120"/>
      <c r="AA50" s="59"/>
      <c r="AB50" s="240"/>
      <c r="AC50" s="241"/>
      <c r="AD50" s="35" t="s">
        <v>493</v>
      </c>
      <c r="AE50" s="2" t="s">
        <v>494</v>
      </c>
    </row>
    <row r="51" spans="1:31" s="6" customFormat="1" ht="12.75">
      <c r="A51" s="234" t="s">
        <v>464</v>
      </c>
      <c r="B51" s="223" t="s">
        <v>465</v>
      </c>
      <c r="C51" s="21"/>
      <c r="D51" s="14"/>
      <c r="E51" s="14"/>
      <c r="F51" s="14" t="s">
        <v>31</v>
      </c>
      <c r="G51" s="14"/>
      <c r="H51" s="14"/>
      <c r="I51" s="14"/>
      <c r="J51" s="14"/>
      <c r="K51" s="14"/>
      <c r="L51" s="14"/>
      <c r="M51" s="76"/>
      <c r="N51" s="77"/>
      <c r="O51" s="21">
        <v>2</v>
      </c>
      <c r="P51" s="14"/>
      <c r="Q51" s="14"/>
      <c r="R51" s="22"/>
      <c r="S51" s="21">
        <v>2</v>
      </c>
      <c r="T51" s="54" t="s">
        <v>319</v>
      </c>
      <c r="U51" s="61"/>
      <c r="V51" s="151"/>
      <c r="W51" s="199"/>
      <c r="X51" s="57"/>
      <c r="Y51" s="75"/>
      <c r="Z51" s="115"/>
      <c r="AA51" s="57"/>
      <c r="AB51" s="40"/>
      <c r="AC51" s="60"/>
      <c r="AD51" s="105" t="s">
        <v>377</v>
      </c>
      <c r="AE51" s="231" t="s">
        <v>480</v>
      </c>
    </row>
    <row r="52" spans="1:31" s="6" customFormat="1" ht="12.75">
      <c r="A52" s="234" t="s">
        <v>466</v>
      </c>
      <c r="B52" s="223" t="s">
        <v>467</v>
      </c>
      <c r="C52" s="21"/>
      <c r="D52" s="14"/>
      <c r="E52" s="14"/>
      <c r="F52" s="14"/>
      <c r="G52" s="14"/>
      <c r="H52" s="14" t="s">
        <v>31</v>
      </c>
      <c r="I52" s="14"/>
      <c r="J52" s="14"/>
      <c r="K52" s="14"/>
      <c r="L52" s="14"/>
      <c r="M52" s="76"/>
      <c r="N52" s="77"/>
      <c r="O52" s="21"/>
      <c r="P52" s="14">
        <v>2</v>
      </c>
      <c r="Q52" s="14"/>
      <c r="R52" s="22"/>
      <c r="S52" s="21">
        <v>2</v>
      </c>
      <c r="T52" s="54" t="s">
        <v>325</v>
      </c>
      <c r="U52" s="20" t="s">
        <v>32</v>
      </c>
      <c r="V52" s="121" t="str">
        <f>A28</f>
        <v>gx5t1002</v>
      </c>
      <c r="W52" s="122" t="str">
        <f>B28</f>
        <v>Ásványtan</v>
      </c>
      <c r="X52" s="57"/>
      <c r="Y52" s="75"/>
      <c r="Z52" s="115"/>
      <c r="AA52" s="57"/>
      <c r="AB52" s="40"/>
      <c r="AC52" s="60"/>
      <c r="AD52" s="105" t="s">
        <v>367</v>
      </c>
      <c r="AE52" s="231" t="s">
        <v>481</v>
      </c>
    </row>
    <row r="53" spans="1:31" s="6" customFormat="1" ht="12.75">
      <c r="A53" s="104" t="s">
        <v>468</v>
      </c>
      <c r="B53" s="165" t="s">
        <v>469</v>
      </c>
      <c r="C53" s="21"/>
      <c r="D53" s="14" t="s">
        <v>31</v>
      </c>
      <c r="E53" s="14"/>
      <c r="F53" s="14"/>
      <c r="G53" s="14"/>
      <c r="H53" s="14"/>
      <c r="I53" s="14"/>
      <c r="J53" s="14"/>
      <c r="K53" s="14"/>
      <c r="L53" s="14"/>
      <c r="M53" s="76"/>
      <c r="N53" s="77"/>
      <c r="O53" s="21">
        <v>2</v>
      </c>
      <c r="P53" s="14"/>
      <c r="Q53" s="14"/>
      <c r="R53" s="22"/>
      <c r="S53" s="21">
        <v>3</v>
      </c>
      <c r="T53" s="54" t="s">
        <v>339</v>
      </c>
      <c r="U53" s="61"/>
      <c r="V53" s="151"/>
      <c r="W53" s="199"/>
      <c r="X53" s="57"/>
      <c r="Y53" s="75"/>
      <c r="Z53" s="115"/>
      <c r="AA53" s="57"/>
      <c r="AB53" s="40"/>
      <c r="AC53" s="60"/>
      <c r="AD53" s="105" t="s">
        <v>483</v>
      </c>
      <c r="AE53" s="231" t="s">
        <v>482</v>
      </c>
    </row>
    <row r="54" spans="1:31" s="6" customFormat="1" ht="12.75">
      <c r="A54" s="234" t="s">
        <v>470</v>
      </c>
      <c r="B54" s="223" t="s">
        <v>471</v>
      </c>
      <c r="C54" s="21"/>
      <c r="D54" s="14"/>
      <c r="E54" s="14"/>
      <c r="F54" s="14"/>
      <c r="G54" s="14"/>
      <c r="H54" s="14"/>
      <c r="I54" s="14"/>
      <c r="J54" s="14" t="s">
        <v>31</v>
      </c>
      <c r="K54" s="14"/>
      <c r="L54" s="14"/>
      <c r="M54" s="76"/>
      <c r="N54" s="77"/>
      <c r="O54" s="21"/>
      <c r="P54" s="14">
        <v>2</v>
      </c>
      <c r="Q54" s="14"/>
      <c r="R54" s="22"/>
      <c r="S54" s="21">
        <v>2</v>
      </c>
      <c r="T54" s="54" t="s">
        <v>325</v>
      </c>
      <c r="U54" s="61"/>
      <c r="V54" s="151"/>
      <c r="W54" s="199"/>
      <c r="X54" s="57"/>
      <c r="Y54" s="75"/>
      <c r="Z54" s="115"/>
      <c r="AA54" s="57"/>
      <c r="AB54" s="40"/>
      <c r="AC54" s="60"/>
      <c r="AD54" s="105" t="s">
        <v>367</v>
      </c>
      <c r="AE54" s="231" t="s">
        <v>484</v>
      </c>
    </row>
    <row r="55" spans="1:31" s="6" customFormat="1" ht="12.75">
      <c r="A55" s="234" t="s">
        <v>472</v>
      </c>
      <c r="B55" s="223" t="s">
        <v>473</v>
      </c>
      <c r="C55" s="21"/>
      <c r="D55" s="14"/>
      <c r="E55" s="14" t="s">
        <v>31</v>
      </c>
      <c r="F55" s="14"/>
      <c r="G55" s="14"/>
      <c r="H55" s="14"/>
      <c r="I55" s="14"/>
      <c r="J55" s="14"/>
      <c r="K55" s="14"/>
      <c r="L55" s="14"/>
      <c r="M55" s="76"/>
      <c r="N55" s="77"/>
      <c r="O55" s="21"/>
      <c r="P55" s="14">
        <v>2</v>
      </c>
      <c r="Q55" s="14"/>
      <c r="R55" s="22"/>
      <c r="S55" s="21">
        <v>2</v>
      </c>
      <c r="T55" s="54" t="s">
        <v>325</v>
      </c>
      <c r="U55" s="61"/>
      <c r="V55" s="151"/>
      <c r="W55" s="199"/>
      <c r="X55" s="57"/>
      <c r="Y55" s="75"/>
      <c r="Z55" s="115"/>
      <c r="AA55" s="57"/>
      <c r="AB55" s="40"/>
      <c r="AC55" s="60"/>
      <c r="AD55" s="105" t="s">
        <v>385</v>
      </c>
      <c r="AE55" s="231" t="s">
        <v>485</v>
      </c>
    </row>
    <row r="56" spans="1:31" s="6" customFormat="1" ht="12.75">
      <c r="A56" s="104" t="s">
        <v>474</v>
      </c>
      <c r="B56" s="165" t="s">
        <v>475</v>
      </c>
      <c r="C56" s="21"/>
      <c r="D56" s="14"/>
      <c r="E56" s="14"/>
      <c r="F56" s="14"/>
      <c r="G56" s="14" t="s">
        <v>31</v>
      </c>
      <c r="H56" s="14"/>
      <c r="I56" s="14"/>
      <c r="J56" s="14"/>
      <c r="K56" s="14"/>
      <c r="L56" s="14"/>
      <c r="M56" s="76"/>
      <c r="N56" s="77"/>
      <c r="O56" s="21">
        <v>1</v>
      </c>
      <c r="P56" s="14"/>
      <c r="Q56" s="14"/>
      <c r="R56" s="22"/>
      <c r="S56" s="21">
        <v>1</v>
      </c>
      <c r="T56" s="54" t="s">
        <v>319</v>
      </c>
      <c r="U56" s="58" t="s">
        <v>91</v>
      </c>
      <c r="V56" s="109" t="str">
        <f>'Fizikatanár közös rész'!A23</f>
        <v>elmagnf19va</v>
      </c>
      <c r="W56" s="116" t="str">
        <f>'Fizikatanár közös rész'!B23</f>
        <v>Elektromágnesség és optika</v>
      </c>
      <c r="X56" s="57"/>
      <c r="Y56" s="174"/>
      <c r="Z56" s="115"/>
      <c r="AA56" s="57"/>
      <c r="AB56" s="40"/>
      <c r="AC56" s="60"/>
      <c r="AD56" s="105" t="s">
        <v>487</v>
      </c>
      <c r="AE56" s="231" t="s">
        <v>486</v>
      </c>
    </row>
    <row r="57" spans="1:31" s="6" customFormat="1" ht="12.75">
      <c r="A57" s="104" t="s">
        <v>476</v>
      </c>
      <c r="B57" s="165" t="s">
        <v>477</v>
      </c>
      <c r="C57" s="21"/>
      <c r="D57" s="14"/>
      <c r="E57" s="14"/>
      <c r="F57" s="14"/>
      <c r="G57" s="14" t="s">
        <v>31</v>
      </c>
      <c r="H57" s="14"/>
      <c r="I57" s="14"/>
      <c r="J57" s="14"/>
      <c r="K57" s="14"/>
      <c r="L57" s="14"/>
      <c r="M57" s="76"/>
      <c r="N57" s="77"/>
      <c r="O57" s="21"/>
      <c r="P57" s="14"/>
      <c r="Q57" s="14">
        <v>2</v>
      </c>
      <c r="R57" s="22"/>
      <c r="S57" s="21">
        <v>3</v>
      </c>
      <c r="T57" s="54" t="s">
        <v>325</v>
      </c>
      <c r="U57" s="61"/>
      <c r="V57" s="151"/>
      <c r="W57" s="199"/>
      <c r="X57" s="57"/>
      <c r="Y57" s="75"/>
      <c r="Z57" s="115"/>
      <c r="AA57" s="57"/>
      <c r="AB57" s="40"/>
      <c r="AC57" s="60"/>
      <c r="AD57" s="105" t="s">
        <v>198</v>
      </c>
      <c r="AE57" s="231" t="s">
        <v>488</v>
      </c>
    </row>
    <row r="58" spans="1:31" s="6" customFormat="1" ht="12.75">
      <c r="A58" s="104" t="s">
        <v>478</v>
      </c>
      <c r="B58" s="234" t="s">
        <v>479</v>
      </c>
      <c r="C58" s="21"/>
      <c r="D58" s="14"/>
      <c r="E58" s="14" t="s">
        <v>31</v>
      </c>
      <c r="F58" s="14"/>
      <c r="G58" s="14"/>
      <c r="H58" s="14"/>
      <c r="I58" s="14"/>
      <c r="J58" s="14"/>
      <c r="K58" s="14"/>
      <c r="L58" s="14"/>
      <c r="M58" s="76"/>
      <c r="N58" s="77"/>
      <c r="O58" s="21"/>
      <c r="P58" s="14">
        <v>1</v>
      </c>
      <c r="Q58" s="14"/>
      <c r="R58" s="22"/>
      <c r="S58" s="21">
        <v>1</v>
      </c>
      <c r="T58" s="54" t="s">
        <v>325</v>
      </c>
      <c r="U58" s="61"/>
      <c r="V58" s="151"/>
      <c r="W58" s="199"/>
      <c r="X58" s="57"/>
      <c r="Y58" s="75"/>
      <c r="Z58" s="115"/>
      <c r="AA58" s="57"/>
      <c r="AB58" s="40"/>
      <c r="AC58" s="60"/>
      <c r="AD58" s="105" t="s">
        <v>490</v>
      </c>
      <c r="AE58" s="231" t="s">
        <v>489</v>
      </c>
    </row>
    <row r="59" spans="1:31" s="6" customFormat="1" ht="12.75">
      <c r="A59" s="293" t="s">
        <v>35</v>
      </c>
      <c r="B59" s="294"/>
      <c r="C59" s="28">
        <f aca="true" t="shared" si="9" ref="C59:H59">SUMIF(C25:C58,"=x",$O25:$O58)+SUMIF(C25:C58,"=x",$P25:$P58)+SUMIF(C25:C58,"=x",$Q25:$Q58)</f>
        <v>3</v>
      </c>
      <c r="D59" s="29">
        <f t="shared" si="9"/>
        <v>8</v>
      </c>
      <c r="E59" s="29">
        <f t="shared" si="9"/>
        <v>8</v>
      </c>
      <c r="F59" s="29">
        <f t="shared" si="9"/>
        <v>10</v>
      </c>
      <c r="G59" s="29">
        <f t="shared" si="9"/>
        <v>12</v>
      </c>
      <c r="H59" s="29">
        <f t="shared" si="9"/>
        <v>6</v>
      </c>
      <c r="I59" s="29">
        <f aca="true" t="shared" si="10" ref="I59:N59">SUMIF(I25:I46,"=x",$O25:$O46)+SUMIF(I25:I46,"=x",$P25:$P46)+SUMIF(I25:I46,"=x",$Q25:$Q46)</f>
        <v>5</v>
      </c>
      <c r="J59" s="29">
        <f t="shared" si="10"/>
        <v>3</v>
      </c>
      <c r="K59" s="29">
        <f t="shared" si="10"/>
        <v>0</v>
      </c>
      <c r="L59" s="29">
        <f t="shared" si="10"/>
        <v>0</v>
      </c>
      <c r="M59" s="78">
        <f t="shared" si="10"/>
        <v>0</v>
      </c>
      <c r="N59" s="79">
        <f t="shared" si="10"/>
        <v>0</v>
      </c>
      <c r="O59" s="248">
        <f>SUM(C59:N59)</f>
        <v>55</v>
      </c>
      <c r="P59" s="249"/>
      <c r="Q59" s="249"/>
      <c r="R59" s="249"/>
      <c r="S59" s="249"/>
      <c r="T59" s="250"/>
      <c r="U59" s="276"/>
      <c r="V59" s="277"/>
      <c r="W59" s="277"/>
      <c r="X59" s="277"/>
      <c r="Y59" s="277"/>
      <c r="Z59" s="277"/>
      <c r="AA59" s="277"/>
      <c r="AB59" s="277"/>
      <c r="AC59" s="277"/>
      <c r="AD59" s="277"/>
      <c r="AE59" s="278"/>
    </row>
    <row r="60" spans="1:31" s="6" customFormat="1" ht="12.75">
      <c r="A60" s="295" t="s">
        <v>36</v>
      </c>
      <c r="B60" s="296"/>
      <c r="C60" s="31">
        <f aca="true" t="shared" si="11" ref="C60:N60">SUMIF(C25:C58,"=x",$S25:$S58)</f>
        <v>3</v>
      </c>
      <c r="D60" s="32">
        <f t="shared" si="11"/>
        <v>11</v>
      </c>
      <c r="E60" s="32">
        <f t="shared" si="11"/>
        <v>8</v>
      </c>
      <c r="F60" s="32">
        <f t="shared" si="11"/>
        <v>12</v>
      </c>
      <c r="G60" s="32">
        <f t="shared" si="11"/>
        <v>13</v>
      </c>
      <c r="H60" s="32">
        <f t="shared" si="11"/>
        <v>8</v>
      </c>
      <c r="I60" s="32">
        <f t="shared" si="11"/>
        <v>7</v>
      </c>
      <c r="J60" s="32">
        <f t="shared" si="11"/>
        <v>11</v>
      </c>
      <c r="K60" s="32">
        <f t="shared" si="11"/>
        <v>0</v>
      </c>
      <c r="L60" s="32">
        <f t="shared" si="11"/>
        <v>0</v>
      </c>
      <c r="M60" s="80">
        <f t="shared" si="11"/>
        <v>0</v>
      </c>
      <c r="N60" s="80">
        <f t="shared" si="11"/>
        <v>0</v>
      </c>
      <c r="O60" s="251">
        <f>SUM(C60:N60)</f>
        <v>73</v>
      </c>
      <c r="P60" s="252"/>
      <c r="Q60" s="252"/>
      <c r="R60" s="252"/>
      <c r="S60" s="252"/>
      <c r="T60" s="253"/>
      <c r="U60" s="279"/>
      <c r="V60" s="280"/>
      <c r="W60" s="280"/>
      <c r="X60" s="280"/>
      <c r="Y60" s="280"/>
      <c r="Z60" s="280"/>
      <c r="AA60" s="280"/>
      <c r="AB60" s="280"/>
      <c r="AC60" s="280"/>
      <c r="AD60" s="280"/>
      <c r="AE60" s="281"/>
    </row>
    <row r="61" spans="1:31" s="6" customFormat="1" ht="12.75">
      <c r="A61" s="289" t="s">
        <v>37</v>
      </c>
      <c r="B61" s="290"/>
      <c r="C61" s="25">
        <f aca="true" t="shared" si="12" ref="C61:N61">SUMPRODUCT(--(C25:C58="x"),--($T25:$T58="K(5)"))</f>
        <v>1</v>
      </c>
      <c r="D61" s="26">
        <f t="shared" si="12"/>
        <v>1</v>
      </c>
      <c r="E61" s="26">
        <f t="shared" si="12"/>
        <v>1</v>
      </c>
      <c r="F61" s="26">
        <f t="shared" si="12"/>
        <v>3</v>
      </c>
      <c r="G61" s="26">
        <f t="shared" si="12"/>
        <v>3</v>
      </c>
      <c r="H61" s="26">
        <f t="shared" si="12"/>
        <v>1</v>
      </c>
      <c r="I61" s="26">
        <f t="shared" si="12"/>
        <v>3</v>
      </c>
      <c r="J61" s="26">
        <f t="shared" si="12"/>
        <v>1</v>
      </c>
      <c r="K61" s="26">
        <f t="shared" si="12"/>
        <v>0</v>
      </c>
      <c r="L61" s="26">
        <f t="shared" si="12"/>
        <v>0</v>
      </c>
      <c r="M61" s="82">
        <f t="shared" si="12"/>
        <v>0</v>
      </c>
      <c r="N61" s="83">
        <f t="shared" si="12"/>
        <v>0</v>
      </c>
      <c r="O61" s="254">
        <f>SUM(C61:N61)</f>
        <v>14</v>
      </c>
      <c r="P61" s="255"/>
      <c r="Q61" s="255"/>
      <c r="R61" s="255"/>
      <c r="S61" s="255"/>
      <c r="T61" s="256"/>
      <c r="U61" s="279"/>
      <c r="V61" s="280"/>
      <c r="W61" s="280"/>
      <c r="X61" s="280"/>
      <c r="Y61" s="280"/>
      <c r="Z61" s="280"/>
      <c r="AA61" s="280"/>
      <c r="AB61" s="280"/>
      <c r="AC61" s="280"/>
      <c r="AD61" s="280"/>
      <c r="AE61" s="281"/>
    </row>
    <row r="62" spans="1:31" s="6" customFormat="1" ht="12.75">
      <c r="A62" s="297" t="s">
        <v>442</v>
      </c>
      <c r="B62" s="298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5"/>
    </row>
    <row r="63" spans="1:31" s="6" customFormat="1" ht="12.75">
      <c r="A63" s="191" t="s">
        <v>443</v>
      </c>
      <c r="B63" s="191" t="s">
        <v>444</v>
      </c>
      <c r="C63" s="20"/>
      <c r="D63" s="12"/>
      <c r="E63" s="12"/>
      <c r="F63" s="12"/>
      <c r="G63" s="14"/>
      <c r="H63" s="12" t="s">
        <v>31</v>
      </c>
      <c r="I63" s="14"/>
      <c r="J63" s="14"/>
      <c r="K63" s="14"/>
      <c r="L63" s="14"/>
      <c r="M63" s="76"/>
      <c r="N63" s="77"/>
      <c r="O63" s="21">
        <v>1</v>
      </c>
      <c r="P63" s="207"/>
      <c r="Q63" s="14"/>
      <c r="R63" s="22"/>
      <c r="S63" s="21">
        <v>1</v>
      </c>
      <c r="T63" s="54" t="s">
        <v>319</v>
      </c>
      <c r="U63" s="57"/>
      <c r="V63" s="75"/>
      <c r="W63" s="115"/>
      <c r="X63" s="57"/>
      <c r="Y63" s="75"/>
      <c r="Z63" s="115"/>
      <c r="AA63" s="57"/>
      <c r="AB63" s="40"/>
      <c r="AC63" s="60"/>
      <c r="AD63" s="192" t="s">
        <v>377</v>
      </c>
      <c r="AE63" s="192" t="s">
        <v>445</v>
      </c>
    </row>
    <row r="64" spans="1:31" s="6" customFormat="1" ht="12.75">
      <c r="A64" s="191" t="s">
        <v>446</v>
      </c>
      <c r="B64" s="191" t="s">
        <v>447</v>
      </c>
      <c r="C64" s="20"/>
      <c r="D64" s="12"/>
      <c r="E64" s="12"/>
      <c r="F64" s="12"/>
      <c r="G64" s="12"/>
      <c r="H64" s="12" t="s">
        <v>31</v>
      </c>
      <c r="I64" s="14"/>
      <c r="J64" s="14"/>
      <c r="K64" s="14"/>
      <c r="L64" s="14"/>
      <c r="M64" s="76"/>
      <c r="N64" s="77"/>
      <c r="O64" s="213"/>
      <c r="P64" s="207">
        <v>3</v>
      </c>
      <c r="Q64" s="14"/>
      <c r="R64" s="22"/>
      <c r="S64" s="213">
        <v>3</v>
      </c>
      <c r="T64" s="54" t="s">
        <v>325</v>
      </c>
      <c r="U64" s="57"/>
      <c r="V64" s="75"/>
      <c r="W64" s="115"/>
      <c r="X64" s="57"/>
      <c r="Y64" s="75"/>
      <c r="Z64" s="115"/>
      <c r="AA64" s="57"/>
      <c r="AB64" s="40"/>
      <c r="AC64" s="60"/>
      <c r="AD64" s="192" t="s">
        <v>377</v>
      </c>
      <c r="AE64" s="192" t="s">
        <v>448</v>
      </c>
    </row>
    <row r="65" spans="1:31" s="6" customFormat="1" ht="12.75">
      <c r="A65" s="191" t="s">
        <v>449</v>
      </c>
      <c r="B65" s="191" t="s">
        <v>450</v>
      </c>
      <c r="C65" s="20"/>
      <c r="D65" s="12"/>
      <c r="E65" s="12"/>
      <c r="F65" s="12"/>
      <c r="G65" s="12"/>
      <c r="H65" s="12"/>
      <c r="I65" s="14" t="s">
        <v>31</v>
      </c>
      <c r="J65" s="14"/>
      <c r="K65" s="14"/>
      <c r="L65" s="14"/>
      <c r="M65" s="76"/>
      <c r="N65" s="77"/>
      <c r="O65" s="21">
        <v>1</v>
      </c>
      <c r="P65" s="207"/>
      <c r="Q65" s="14"/>
      <c r="R65" s="22"/>
      <c r="S65" s="21">
        <v>1</v>
      </c>
      <c r="T65" s="54" t="s">
        <v>319</v>
      </c>
      <c r="U65" s="20" t="s">
        <v>32</v>
      </c>
      <c r="V65" s="121" t="str">
        <f>A63</f>
        <v>pa5t1001</v>
      </c>
      <c r="W65" s="122" t="str">
        <f>B63</f>
        <v>A természetismeret-környezettan tanítás módszertana 1 ea. (természetismeret)</v>
      </c>
      <c r="X65" s="57"/>
      <c r="Y65" s="75"/>
      <c r="Z65" s="115"/>
      <c r="AA65" s="57"/>
      <c r="AB65" s="40"/>
      <c r="AC65" s="60"/>
      <c r="AD65" s="192" t="s">
        <v>377</v>
      </c>
      <c r="AE65" s="192" t="s">
        <v>451</v>
      </c>
    </row>
    <row r="66" spans="1:31" s="6" customFormat="1" ht="12.75">
      <c r="A66" s="191" t="s">
        <v>452</v>
      </c>
      <c r="B66" s="191" t="s">
        <v>453</v>
      </c>
      <c r="C66" s="20"/>
      <c r="D66" s="12"/>
      <c r="E66" s="12"/>
      <c r="F66" s="12"/>
      <c r="G66" s="12"/>
      <c r="H66" s="12"/>
      <c r="I66" s="14" t="s">
        <v>31</v>
      </c>
      <c r="J66" s="14"/>
      <c r="K66" s="14"/>
      <c r="L66" s="14"/>
      <c r="M66" s="76"/>
      <c r="N66" s="77"/>
      <c r="O66" s="213"/>
      <c r="P66" s="207">
        <v>3</v>
      </c>
      <c r="Q66" s="14"/>
      <c r="R66" s="22"/>
      <c r="S66" s="213">
        <v>3</v>
      </c>
      <c r="T66" s="54" t="s">
        <v>325</v>
      </c>
      <c r="U66" s="20" t="s">
        <v>32</v>
      </c>
      <c r="V66" s="121" t="str">
        <f>A63</f>
        <v>pa5t1001</v>
      </c>
      <c r="W66" s="122" t="str">
        <f>B63</f>
        <v>A természetismeret-környezettan tanítás módszertana 1 ea. (természetismeret)</v>
      </c>
      <c r="X66" s="57"/>
      <c r="Y66" s="75"/>
      <c r="Z66" s="115"/>
      <c r="AA66" s="57"/>
      <c r="AB66" s="40"/>
      <c r="AC66" s="60"/>
      <c r="AD66" s="192" t="s">
        <v>377</v>
      </c>
      <c r="AE66" s="115" t="s">
        <v>454</v>
      </c>
    </row>
    <row r="67" spans="1:31" s="6" customFormat="1" ht="12.75">
      <c r="A67" s="293" t="s">
        <v>35</v>
      </c>
      <c r="B67" s="294"/>
      <c r="C67" s="28">
        <f aca="true" t="shared" si="13" ref="C67:N67">SUMIF(C63:C66,"=x",$O63:$O66)+SUMIF(C63:C66,"=x",$P63:$P66)+SUMIF(C63:C66,"=x",$Q63:$Q66)</f>
        <v>0</v>
      </c>
      <c r="D67" s="29">
        <f t="shared" si="13"/>
        <v>0</v>
      </c>
      <c r="E67" s="29">
        <f t="shared" si="13"/>
        <v>0</v>
      </c>
      <c r="F67" s="29">
        <f t="shared" si="13"/>
        <v>0</v>
      </c>
      <c r="G67" s="29">
        <f t="shared" si="13"/>
        <v>0</v>
      </c>
      <c r="H67" s="29">
        <f t="shared" si="13"/>
        <v>4</v>
      </c>
      <c r="I67" s="29">
        <f t="shared" si="13"/>
        <v>4</v>
      </c>
      <c r="J67" s="29">
        <f t="shared" si="13"/>
        <v>0</v>
      </c>
      <c r="K67" s="29">
        <f t="shared" si="13"/>
        <v>0</v>
      </c>
      <c r="L67" s="29">
        <f t="shared" si="13"/>
        <v>0</v>
      </c>
      <c r="M67" s="78">
        <f t="shared" si="13"/>
        <v>0</v>
      </c>
      <c r="N67" s="79">
        <f t="shared" si="13"/>
        <v>0</v>
      </c>
      <c r="O67" s="248">
        <f>SUM(C67:N67)</f>
        <v>8</v>
      </c>
      <c r="P67" s="249"/>
      <c r="Q67" s="249"/>
      <c r="R67" s="249"/>
      <c r="S67" s="249"/>
      <c r="T67" s="250"/>
      <c r="U67" s="276"/>
      <c r="V67" s="277"/>
      <c r="W67" s="277"/>
      <c r="X67" s="277"/>
      <c r="Y67" s="277"/>
      <c r="Z67" s="277"/>
      <c r="AA67" s="277"/>
      <c r="AB67" s="277"/>
      <c r="AC67" s="277"/>
      <c r="AD67" s="277"/>
      <c r="AE67" s="278"/>
    </row>
    <row r="68" spans="1:31" s="6" customFormat="1" ht="12.75">
      <c r="A68" s="295" t="s">
        <v>36</v>
      </c>
      <c r="B68" s="296"/>
      <c r="C68" s="31">
        <f aca="true" t="shared" si="14" ref="C68:N68">SUMIF(C63:C66,"=x",$S63:$S66)</f>
        <v>0</v>
      </c>
      <c r="D68" s="32">
        <f t="shared" si="14"/>
        <v>0</v>
      </c>
      <c r="E68" s="32">
        <f t="shared" si="14"/>
        <v>0</v>
      </c>
      <c r="F68" s="32">
        <f t="shared" si="14"/>
        <v>0</v>
      </c>
      <c r="G68" s="32">
        <f t="shared" si="14"/>
        <v>0</v>
      </c>
      <c r="H68" s="32">
        <f t="shared" si="14"/>
        <v>4</v>
      </c>
      <c r="I68" s="32">
        <f t="shared" si="14"/>
        <v>4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80">
        <f t="shared" si="14"/>
        <v>0</v>
      </c>
      <c r="N68" s="81">
        <f t="shared" si="14"/>
        <v>0</v>
      </c>
      <c r="O68" s="251">
        <f>SUM(C68:N68)</f>
        <v>8</v>
      </c>
      <c r="P68" s="252"/>
      <c r="Q68" s="252"/>
      <c r="R68" s="252"/>
      <c r="S68" s="252"/>
      <c r="T68" s="253"/>
      <c r="U68" s="279"/>
      <c r="V68" s="280"/>
      <c r="W68" s="280"/>
      <c r="X68" s="280"/>
      <c r="Y68" s="280"/>
      <c r="Z68" s="280"/>
      <c r="AA68" s="280"/>
      <c r="AB68" s="280"/>
      <c r="AC68" s="280"/>
      <c r="AD68" s="280"/>
      <c r="AE68" s="281"/>
    </row>
    <row r="69" spans="1:31" s="6" customFormat="1" ht="12.75">
      <c r="A69" s="289" t="s">
        <v>37</v>
      </c>
      <c r="B69" s="290"/>
      <c r="C69" s="25">
        <f aca="true" t="shared" si="15" ref="C69:N69">SUMPRODUCT(--(C63:C66="x"),--($T63:$T66="K(5)"))</f>
        <v>0</v>
      </c>
      <c r="D69" s="26">
        <f t="shared" si="15"/>
        <v>0</v>
      </c>
      <c r="E69" s="26">
        <f t="shared" si="15"/>
        <v>0</v>
      </c>
      <c r="F69" s="26">
        <f t="shared" si="15"/>
        <v>0</v>
      </c>
      <c r="G69" s="26">
        <f t="shared" si="15"/>
        <v>0</v>
      </c>
      <c r="H69" s="26">
        <f t="shared" si="15"/>
        <v>1</v>
      </c>
      <c r="I69" s="26">
        <f t="shared" si="15"/>
        <v>1</v>
      </c>
      <c r="J69" s="26">
        <f t="shared" si="15"/>
        <v>0</v>
      </c>
      <c r="K69" s="26">
        <f t="shared" si="15"/>
        <v>0</v>
      </c>
      <c r="L69" s="26">
        <f t="shared" si="15"/>
        <v>0</v>
      </c>
      <c r="M69" s="82">
        <f t="shared" si="15"/>
        <v>0</v>
      </c>
      <c r="N69" s="83">
        <f t="shared" si="15"/>
        <v>0</v>
      </c>
      <c r="O69" s="254">
        <f>SUM(C69:N69)</f>
        <v>2</v>
      </c>
      <c r="P69" s="255"/>
      <c r="Q69" s="255"/>
      <c r="R69" s="255"/>
      <c r="S69" s="255"/>
      <c r="T69" s="256"/>
      <c r="U69" s="279"/>
      <c r="V69" s="280"/>
      <c r="W69" s="280"/>
      <c r="X69" s="280"/>
      <c r="Y69" s="280"/>
      <c r="Z69" s="280"/>
      <c r="AA69" s="280"/>
      <c r="AB69" s="280"/>
      <c r="AC69" s="280"/>
      <c r="AD69" s="280"/>
      <c r="AE69" s="281"/>
    </row>
    <row r="70" spans="1:31" s="6" customFormat="1" ht="12.75">
      <c r="A70" s="297" t="s">
        <v>61</v>
      </c>
      <c r="B70" s="298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5"/>
    </row>
    <row r="71" spans="1:31" s="6" customFormat="1" ht="12.75">
      <c r="A71" s="75" t="s">
        <v>455</v>
      </c>
      <c r="B71" s="225" t="s">
        <v>62</v>
      </c>
      <c r="C71" s="21"/>
      <c r="D71" s="14"/>
      <c r="E71" s="14"/>
      <c r="F71" s="14"/>
      <c r="G71" s="14"/>
      <c r="H71" s="14"/>
      <c r="I71" s="12"/>
      <c r="J71" s="12" t="s">
        <v>31</v>
      </c>
      <c r="K71" s="100" t="s">
        <v>123</v>
      </c>
      <c r="L71" s="12"/>
      <c r="M71" s="76"/>
      <c r="N71" s="77"/>
      <c r="O71" s="21"/>
      <c r="P71" s="14"/>
      <c r="Q71" s="14"/>
      <c r="R71" s="22"/>
      <c r="S71" s="21">
        <v>2</v>
      </c>
      <c r="T71" s="54" t="s">
        <v>319</v>
      </c>
      <c r="U71" s="61"/>
      <c r="V71" s="232"/>
      <c r="W71" s="233"/>
      <c r="X71" s="58"/>
      <c r="Y71" s="232"/>
      <c r="Z71" s="233"/>
      <c r="AA71" s="58"/>
      <c r="AB71" s="232"/>
      <c r="AC71" s="233"/>
      <c r="AD71" s="192" t="s">
        <v>367</v>
      </c>
      <c r="AE71" s="120" t="s">
        <v>149</v>
      </c>
    </row>
    <row r="72" spans="1:31" s="6" customFormat="1" ht="12.75">
      <c r="A72" s="293" t="s">
        <v>35</v>
      </c>
      <c r="B72" s="294"/>
      <c r="C72" s="28">
        <f aca="true" t="shared" si="16" ref="C72:K72">SUMIF(C71:C71,"=x",$O71:$O71)+SUMIF(C71:C71,"=x",$P71:$P71)+SUMIF(C71:C71,"=x",$Q71:$Q71)</f>
        <v>0</v>
      </c>
      <c r="D72" s="29">
        <f t="shared" si="16"/>
        <v>0</v>
      </c>
      <c r="E72" s="29">
        <f t="shared" si="16"/>
        <v>0</v>
      </c>
      <c r="F72" s="29">
        <f t="shared" si="16"/>
        <v>0</v>
      </c>
      <c r="G72" s="29">
        <f t="shared" si="16"/>
        <v>0</v>
      </c>
      <c r="H72" s="29">
        <f t="shared" si="16"/>
        <v>0</v>
      </c>
      <c r="I72" s="29">
        <f t="shared" si="16"/>
        <v>0</v>
      </c>
      <c r="J72" s="29">
        <f t="shared" si="16"/>
        <v>0</v>
      </c>
      <c r="K72" s="29">
        <f t="shared" si="16"/>
        <v>0</v>
      </c>
      <c r="L72" s="29"/>
      <c r="M72" s="78">
        <f>SUMIF(M71:M71,"=x",$O71:$O71)+SUMIF(M71:M71,"=x",$P71:$P71)+SUMIF(M71:M71,"=x",$Q71:$Q71)</f>
        <v>0</v>
      </c>
      <c r="N72" s="79">
        <f>SUMIF(N71:N71,"=x",$O71:$O71)+SUMIF(N71:N71,"=x",$P71:$P71)+SUMIF(N71:N71,"=x",$Q71:$Q71)</f>
        <v>0</v>
      </c>
      <c r="O72" s="248">
        <f>SUM(C72:N72)</f>
        <v>0</v>
      </c>
      <c r="P72" s="249"/>
      <c r="Q72" s="249"/>
      <c r="R72" s="249"/>
      <c r="S72" s="249"/>
      <c r="T72" s="250"/>
      <c r="U72" s="276"/>
      <c r="V72" s="277"/>
      <c r="W72" s="277"/>
      <c r="X72" s="277"/>
      <c r="Y72" s="277"/>
      <c r="Z72" s="277"/>
      <c r="AA72" s="277"/>
      <c r="AB72" s="277"/>
      <c r="AC72" s="277"/>
      <c r="AD72" s="277"/>
      <c r="AE72" s="278"/>
    </row>
    <row r="73" spans="1:31" s="6" customFormat="1" ht="12.75">
      <c r="A73" s="295" t="s">
        <v>36</v>
      </c>
      <c r="B73" s="296"/>
      <c r="C73" s="31">
        <f aca="true" t="shared" si="17" ref="C73:K73">SUMIF(C71:C71,"=x",$S71:$S71)</f>
        <v>0</v>
      </c>
      <c r="D73" s="32">
        <f t="shared" si="17"/>
        <v>0</v>
      </c>
      <c r="E73" s="32">
        <f t="shared" si="17"/>
        <v>0</v>
      </c>
      <c r="F73" s="32">
        <f t="shared" si="17"/>
        <v>0</v>
      </c>
      <c r="G73" s="32">
        <f t="shared" si="17"/>
        <v>0</v>
      </c>
      <c r="H73" s="32">
        <f t="shared" si="17"/>
        <v>0</v>
      </c>
      <c r="I73" s="32">
        <f t="shared" si="17"/>
        <v>0</v>
      </c>
      <c r="J73" s="32">
        <f t="shared" si="17"/>
        <v>2</v>
      </c>
      <c r="K73" s="32">
        <f t="shared" si="17"/>
        <v>0</v>
      </c>
      <c r="L73" s="32"/>
      <c r="M73" s="80">
        <f>SUMIF(M71:M71,"=x",$S71:$S71)</f>
        <v>0</v>
      </c>
      <c r="N73" s="81">
        <f>SUMIF(N71:N71,"=x",$S71:$S71)</f>
        <v>0</v>
      </c>
      <c r="O73" s="251">
        <f>SUM(C73:N73)</f>
        <v>2</v>
      </c>
      <c r="P73" s="252"/>
      <c r="Q73" s="252"/>
      <c r="R73" s="252"/>
      <c r="S73" s="252"/>
      <c r="T73" s="253"/>
      <c r="U73" s="279"/>
      <c r="V73" s="280"/>
      <c r="W73" s="280"/>
      <c r="X73" s="280"/>
      <c r="Y73" s="280"/>
      <c r="Z73" s="280"/>
      <c r="AA73" s="280"/>
      <c r="AB73" s="280"/>
      <c r="AC73" s="280"/>
      <c r="AD73" s="280"/>
      <c r="AE73" s="281"/>
    </row>
    <row r="74" spans="1:31" s="6" customFormat="1" ht="12.75">
      <c r="A74" s="289" t="s">
        <v>37</v>
      </c>
      <c r="B74" s="290"/>
      <c r="C74" s="25">
        <f aca="true" t="shared" si="18" ref="C74:K74">SUMPRODUCT(--(C71:C71="x"),--($T71:$T71="K"))</f>
        <v>0</v>
      </c>
      <c r="D74" s="26">
        <f t="shared" si="18"/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f t="shared" si="18"/>
        <v>0</v>
      </c>
      <c r="I74" s="26">
        <f t="shared" si="18"/>
        <v>0</v>
      </c>
      <c r="J74" s="26">
        <f t="shared" si="18"/>
        <v>0</v>
      </c>
      <c r="K74" s="26">
        <f t="shared" si="18"/>
        <v>0</v>
      </c>
      <c r="L74" s="26"/>
      <c r="M74" s="82">
        <f>SUMPRODUCT(--(M71:M71="x"),--($T71:$T71="K"))</f>
        <v>0</v>
      </c>
      <c r="N74" s="83">
        <f>SUMPRODUCT(--(N71:N71="x"),--($T71:$T71="K"))</f>
        <v>0</v>
      </c>
      <c r="O74" s="254">
        <f>SUM(C74:N74)</f>
        <v>0</v>
      </c>
      <c r="P74" s="255"/>
      <c r="Q74" s="255"/>
      <c r="R74" s="255"/>
      <c r="S74" s="255"/>
      <c r="T74" s="256"/>
      <c r="U74" s="279"/>
      <c r="V74" s="280"/>
      <c r="W74" s="280"/>
      <c r="X74" s="280"/>
      <c r="Y74" s="280"/>
      <c r="Z74" s="280"/>
      <c r="AA74" s="280"/>
      <c r="AB74" s="280"/>
      <c r="AC74" s="280"/>
      <c r="AD74" s="280"/>
      <c r="AE74" s="281"/>
    </row>
    <row r="75" spans="1:31" s="6" customFormat="1" ht="12.75">
      <c r="A75" s="297" t="s">
        <v>69</v>
      </c>
      <c r="B75" s="298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300"/>
    </row>
    <row r="76" spans="1:31" s="6" customFormat="1" ht="12.75">
      <c r="A76" s="191" t="s">
        <v>456</v>
      </c>
      <c r="B76" s="225" t="s">
        <v>130</v>
      </c>
      <c r="C76" s="21"/>
      <c r="D76" s="14"/>
      <c r="E76" s="14"/>
      <c r="F76" s="14"/>
      <c r="G76" s="14"/>
      <c r="H76" s="14"/>
      <c r="I76" s="12" t="s">
        <v>123</v>
      </c>
      <c r="J76" s="12" t="s">
        <v>31</v>
      </c>
      <c r="K76" s="100" t="s">
        <v>123</v>
      </c>
      <c r="L76" s="12"/>
      <c r="M76" s="76"/>
      <c r="N76" s="77"/>
      <c r="O76" s="21"/>
      <c r="P76" s="14">
        <v>2</v>
      </c>
      <c r="Q76" s="14"/>
      <c r="R76" s="22"/>
      <c r="S76" s="21">
        <v>2</v>
      </c>
      <c r="T76" s="54" t="s">
        <v>325</v>
      </c>
      <c r="U76" s="20"/>
      <c r="V76" s="121"/>
      <c r="W76" s="122"/>
      <c r="X76" s="21"/>
      <c r="Y76" s="14"/>
      <c r="Z76" s="54"/>
      <c r="AA76" s="57"/>
      <c r="AB76" s="40"/>
      <c r="AC76" s="62"/>
      <c r="AD76" s="192" t="s">
        <v>377</v>
      </c>
      <c r="AE76" s="62" t="s">
        <v>457</v>
      </c>
    </row>
    <row r="77" spans="1:31" s="6" customFormat="1" ht="12.75">
      <c r="A77" s="191" t="s">
        <v>458</v>
      </c>
      <c r="B77" s="225" t="s">
        <v>74</v>
      </c>
      <c r="C77" s="21"/>
      <c r="D77" s="14"/>
      <c r="E77" s="14"/>
      <c r="F77" s="14"/>
      <c r="G77" s="14"/>
      <c r="H77" s="14"/>
      <c r="I77" s="12"/>
      <c r="J77" s="12"/>
      <c r="K77" s="12" t="s">
        <v>31</v>
      </c>
      <c r="L77" s="100" t="s">
        <v>123</v>
      </c>
      <c r="M77" s="76"/>
      <c r="N77" s="77"/>
      <c r="O77" s="21"/>
      <c r="P77" s="14">
        <v>1</v>
      </c>
      <c r="Q77" s="14"/>
      <c r="R77" s="22"/>
      <c r="S77" s="21">
        <v>1</v>
      </c>
      <c r="T77" s="54" t="s">
        <v>459</v>
      </c>
      <c r="U77" s="57"/>
      <c r="V77" s="40"/>
      <c r="W77" s="62"/>
      <c r="X77" s="57"/>
      <c r="Y77" s="40"/>
      <c r="Z77" s="62"/>
      <c r="AA77" s="57"/>
      <c r="AB77" s="40"/>
      <c r="AC77" s="62"/>
      <c r="AD77" s="192" t="s">
        <v>377</v>
      </c>
      <c r="AE77" s="62" t="s">
        <v>147</v>
      </c>
    </row>
    <row r="78" spans="1:31" s="6" customFormat="1" ht="12.75">
      <c r="A78" s="191" t="s">
        <v>460</v>
      </c>
      <c r="B78" s="225" t="s">
        <v>73</v>
      </c>
      <c r="C78" s="21"/>
      <c r="D78" s="14"/>
      <c r="E78" s="14"/>
      <c r="F78" s="14"/>
      <c r="G78" s="14"/>
      <c r="H78" s="14"/>
      <c r="I78" s="12"/>
      <c r="J78" s="12"/>
      <c r="K78" s="12"/>
      <c r="L78" s="12" t="s">
        <v>31</v>
      </c>
      <c r="M78" s="106" t="s">
        <v>123</v>
      </c>
      <c r="N78" s="77"/>
      <c r="O78" s="21"/>
      <c r="P78" s="14">
        <v>1</v>
      </c>
      <c r="Q78" s="14"/>
      <c r="R78" s="22"/>
      <c r="S78" s="21">
        <v>1</v>
      </c>
      <c r="T78" s="54" t="s">
        <v>459</v>
      </c>
      <c r="U78" s="20"/>
      <c r="V78" s="12"/>
      <c r="W78" s="62"/>
      <c r="X78" s="57"/>
      <c r="Y78" s="40"/>
      <c r="Z78" s="62"/>
      <c r="AA78" s="57"/>
      <c r="AB78" s="40"/>
      <c r="AC78" s="62"/>
      <c r="AD78" s="192" t="s">
        <v>377</v>
      </c>
      <c r="AE78" s="62" t="s">
        <v>148</v>
      </c>
    </row>
    <row r="79" spans="1:31" s="6" customFormat="1" ht="12.75">
      <c r="A79" s="293" t="s">
        <v>35</v>
      </c>
      <c r="B79" s="294"/>
      <c r="C79" s="28">
        <f aca="true" t="shared" si="19" ref="C79:N79">SUMIF(C76:C78,"=x",$O76:$O78)+SUMIF(C76:C78,"=x",$P76:$P78)+SUMIF(C76:C78,"=x",$Q76:$Q78)</f>
        <v>0</v>
      </c>
      <c r="D79" s="29">
        <f t="shared" si="19"/>
        <v>0</v>
      </c>
      <c r="E79" s="29">
        <f t="shared" si="19"/>
        <v>0</v>
      </c>
      <c r="F79" s="29">
        <f t="shared" si="19"/>
        <v>0</v>
      </c>
      <c r="G79" s="29">
        <f t="shared" si="19"/>
        <v>0</v>
      </c>
      <c r="H79" s="29">
        <f t="shared" si="19"/>
        <v>0</v>
      </c>
      <c r="I79" s="29">
        <f t="shared" si="19"/>
        <v>0</v>
      </c>
      <c r="J79" s="29">
        <f t="shared" si="19"/>
        <v>2</v>
      </c>
      <c r="K79" s="29">
        <f t="shared" si="19"/>
        <v>1</v>
      </c>
      <c r="L79" s="29">
        <f t="shared" si="19"/>
        <v>1</v>
      </c>
      <c r="M79" s="78">
        <f t="shared" si="19"/>
        <v>0</v>
      </c>
      <c r="N79" s="79">
        <f t="shared" si="19"/>
        <v>0</v>
      </c>
      <c r="O79" s="248">
        <f>SUM(C79:N79)</f>
        <v>4</v>
      </c>
      <c r="P79" s="249"/>
      <c r="Q79" s="249"/>
      <c r="R79" s="249"/>
      <c r="S79" s="249"/>
      <c r="T79" s="250"/>
      <c r="U79" s="276"/>
      <c r="V79" s="277"/>
      <c r="W79" s="277"/>
      <c r="X79" s="277"/>
      <c r="Y79" s="277"/>
      <c r="Z79" s="277"/>
      <c r="AA79" s="277"/>
      <c r="AB79" s="277"/>
      <c r="AC79" s="277"/>
      <c r="AD79" s="277"/>
      <c r="AE79" s="278"/>
    </row>
    <row r="80" spans="1:31" s="6" customFormat="1" ht="12.75">
      <c r="A80" s="295" t="s">
        <v>36</v>
      </c>
      <c r="B80" s="296"/>
      <c r="C80" s="31">
        <f aca="true" t="shared" si="20" ref="C80:N80">SUMIF(C76:C78,"=x",$S76:$S78)</f>
        <v>0</v>
      </c>
      <c r="D80" s="32">
        <f t="shared" si="20"/>
        <v>0</v>
      </c>
      <c r="E80" s="32">
        <f t="shared" si="20"/>
        <v>0</v>
      </c>
      <c r="F80" s="32">
        <f t="shared" si="20"/>
        <v>0</v>
      </c>
      <c r="G80" s="32">
        <f t="shared" si="20"/>
        <v>0</v>
      </c>
      <c r="H80" s="32">
        <f t="shared" si="20"/>
        <v>0</v>
      </c>
      <c r="I80" s="32">
        <f t="shared" si="20"/>
        <v>0</v>
      </c>
      <c r="J80" s="32">
        <f t="shared" si="20"/>
        <v>2</v>
      </c>
      <c r="K80" s="32">
        <f t="shared" si="20"/>
        <v>1</v>
      </c>
      <c r="L80" s="32">
        <f t="shared" si="20"/>
        <v>1</v>
      </c>
      <c r="M80" s="80">
        <f t="shared" si="20"/>
        <v>0</v>
      </c>
      <c r="N80" s="81">
        <f t="shared" si="20"/>
        <v>0</v>
      </c>
      <c r="O80" s="251">
        <f>SUM(C80:N80)</f>
        <v>4</v>
      </c>
      <c r="P80" s="252"/>
      <c r="Q80" s="252"/>
      <c r="R80" s="252"/>
      <c r="S80" s="252"/>
      <c r="T80" s="253"/>
      <c r="U80" s="279"/>
      <c r="V80" s="280"/>
      <c r="W80" s="280"/>
      <c r="X80" s="280"/>
      <c r="Y80" s="280"/>
      <c r="Z80" s="280"/>
      <c r="AA80" s="280"/>
      <c r="AB80" s="280"/>
      <c r="AC80" s="280"/>
      <c r="AD80" s="280"/>
      <c r="AE80" s="281"/>
    </row>
    <row r="81" spans="1:31" s="6" customFormat="1" ht="12.75">
      <c r="A81" s="289" t="s">
        <v>37</v>
      </c>
      <c r="B81" s="290"/>
      <c r="C81" s="25">
        <f>SUMPRODUCT(--(C76:C78="x"),--($T76:$T78="K"))</f>
        <v>0</v>
      </c>
      <c r="D81" s="26">
        <f aca="true" t="shared" si="21" ref="D81:N81">SUMPRODUCT(--(D76:D78="x"),--($T76:$T78="K"))</f>
        <v>0</v>
      </c>
      <c r="E81" s="26">
        <f t="shared" si="21"/>
        <v>0</v>
      </c>
      <c r="F81" s="26">
        <f t="shared" si="21"/>
        <v>0</v>
      </c>
      <c r="G81" s="26">
        <f t="shared" si="21"/>
        <v>0</v>
      </c>
      <c r="H81" s="26">
        <f t="shared" si="21"/>
        <v>0</v>
      </c>
      <c r="I81" s="26">
        <f t="shared" si="21"/>
        <v>0</v>
      </c>
      <c r="J81" s="26">
        <f t="shared" si="21"/>
        <v>0</v>
      </c>
      <c r="K81" s="26">
        <f t="shared" si="21"/>
        <v>0</v>
      </c>
      <c r="L81" s="26">
        <f t="shared" si="21"/>
        <v>0</v>
      </c>
      <c r="M81" s="82">
        <f t="shared" si="21"/>
        <v>0</v>
      </c>
      <c r="N81" s="83">
        <f t="shared" si="21"/>
        <v>0</v>
      </c>
      <c r="O81" s="254">
        <f>SUM(C81:N81)</f>
        <v>0</v>
      </c>
      <c r="P81" s="255"/>
      <c r="Q81" s="255"/>
      <c r="R81" s="255"/>
      <c r="S81" s="255"/>
      <c r="T81" s="256"/>
      <c r="U81" s="279"/>
      <c r="V81" s="280"/>
      <c r="W81" s="280"/>
      <c r="X81" s="280"/>
      <c r="Y81" s="280"/>
      <c r="Z81" s="280"/>
      <c r="AA81" s="280"/>
      <c r="AB81" s="280"/>
      <c r="AC81" s="280"/>
      <c r="AD81" s="280"/>
      <c r="AE81" s="281"/>
    </row>
    <row r="82" spans="1:31" s="6" customFormat="1" ht="12.75">
      <c r="A82" s="297" t="s">
        <v>8</v>
      </c>
      <c r="B82" s="298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5"/>
    </row>
    <row r="83" spans="1:31" s="6" customFormat="1" ht="12.75">
      <c r="A83" s="293" t="s">
        <v>35</v>
      </c>
      <c r="B83" s="294"/>
      <c r="C83" s="28">
        <f aca="true" t="shared" si="22" ref="C83:N85">SUMIF($A3:$A82,$A83,C3:C82)</f>
        <v>17</v>
      </c>
      <c r="D83" s="29">
        <f t="shared" si="22"/>
        <v>10</v>
      </c>
      <c r="E83" s="29">
        <f t="shared" si="22"/>
        <v>11</v>
      </c>
      <c r="F83" s="29">
        <f t="shared" si="22"/>
        <v>10</v>
      </c>
      <c r="G83" s="29">
        <f t="shared" si="22"/>
        <v>12</v>
      </c>
      <c r="H83" s="29">
        <f t="shared" si="22"/>
        <v>10</v>
      </c>
      <c r="I83" s="29">
        <f t="shared" si="22"/>
        <v>9</v>
      </c>
      <c r="J83" s="29">
        <f t="shared" si="22"/>
        <v>5</v>
      </c>
      <c r="K83" s="29">
        <f t="shared" si="22"/>
        <v>1</v>
      </c>
      <c r="L83" s="29">
        <f t="shared" si="22"/>
        <v>1</v>
      </c>
      <c r="M83" s="78">
        <f t="shared" si="22"/>
        <v>0</v>
      </c>
      <c r="N83" s="79">
        <f t="shared" si="22"/>
        <v>0</v>
      </c>
      <c r="O83" s="248">
        <f>SUM(C83:N83)</f>
        <v>86</v>
      </c>
      <c r="P83" s="249"/>
      <c r="Q83" s="249"/>
      <c r="R83" s="249"/>
      <c r="S83" s="249"/>
      <c r="T83" s="250"/>
      <c r="U83" s="279"/>
      <c r="V83" s="280"/>
      <c r="W83" s="280"/>
      <c r="X83" s="280"/>
      <c r="Y83" s="280"/>
      <c r="Z83" s="280"/>
      <c r="AA83" s="280"/>
      <c r="AB83" s="280"/>
      <c r="AC83" s="280"/>
      <c r="AD83" s="280"/>
      <c r="AE83" s="281"/>
    </row>
    <row r="84" spans="1:31" s="6" customFormat="1" ht="12.75">
      <c r="A84" s="295" t="s">
        <v>36</v>
      </c>
      <c r="B84" s="296"/>
      <c r="C84" s="31">
        <f t="shared" si="22"/>
        <v>14</v>
      </c>
      <c r="D84" s="32">
        <f t="shared" si="22"/>
        <v>13</v>
      </c>
      <c r="E84" s="32">
        <f t="shared" si="22"/>
        <v>11</v>
      </c>
      <c r="F84" s="32">
        <f t="shared" si="22"/>
        <v>12</v>
      </c>
      <c r="G84" s="32">
        <f t="shared" si="22"/>
        <v>13</v>
      </c>
      <c r="H84" s="32">
        <f t="shared" si="22"/>
        <v>12</v>
      </c>
      <c r="I84" s="32">
        <f t="shared" si="22"/>
        <v>11</v>
      </c>
      <c r="J84" s="32">
        <f t="shared" si="22"/>
        <v>15</v>
      </c>
      <c r="K84" s="32">
        <f t="shared" si="22"/>
        <v>1</v>
      </c>
      <c r="L84" s="32">
        <f t="shared" si="22"/>
        <v>1</v>
      </c>
      <c r="M84" s="80">
        <f t="shared" si="22"/>
        <v>0</v>
      </c>
      <c r="N84" s="81">
        <f t="shared" si="22"/>
        <v>0</v>
      </c>
      <c r="O84" s="251">
        <f>SUM(C84:N84)</f>
        <v>103</v>
      </c>
      <c r="P84" s="252"/>
      <c r="Q84" s="252"/>
      <c r="R84" s="252"/>
      <c r="S84" s="252"/>
      <c r="T84" s="253"/>
      <c r="U84" s="279"/>
      <c r="V84" s="280"/>
      <c r="W84" s="280"/>
      <c r="X84" s="280"/>
      <c r="Y84" s="280"/>
      <c r="Z84" s="280"/>
      <c r="AA84" s="280"/>
      <c r="AB84" s="280"/>
      <c r="AC84" s="280"/>
      <c r="AD84" s="280"/>
      <c r="AE84" s="281"/>
    </row>
    <row r="85" spans="1:31" s="6" customFormat="1" ht="12.75">
      <c r="A85" s="289" t="s">
        <v>37</v>
      </c>
      <c r="B85" s="290"/>
      <c r="C85" s="25">
        <f t="shared" si="22"/>
        <v>5</v>
      </c>
      <c r="D85" s="26">
        <f t="shared" si="22"/>
        <v>2</v>
      </c>
      <c r="E85" s="26">
        <f t="shared" si="22"/>
        <v>2</v>
      </c>
      <c r="F85" s="26">
        <f t="shared" si="22"/>
        <v>3</v>
      </c>
      <c r="G85" s="26">
        <f t="shared" si="22"/>
        <v>3</v>
      </c>
      <c r="H85" s="26">
        <f t="shared" si="22"/>
        <v>2</v>
      </c>
      <c r="I85" s="26">
        <f t="shared" si="22"/>
        <v>4</v>
      </c>
      <c r="J85" s="26">
        <f t="shared" si="22"/>
        <v>1</v>
      </c>
      <c r="K85" s="26">
        <f t="shared" si="22"/>
        <v>0</v>
      </c>
      <c r="L85" s="26">
        <f t="shared" si="22"/>
        <v>0</v>
      </c>
      <c r="M85" s="82">
        <f t="shared" si="22"/>
        <v>0</v>
      </c>
      <c r="N85" s="82">
        <f t="shared" si="22"/>
        <v>0</v>
      </c>
      <c r="O85" s="254">
        <f>SUM(C85:N85)</f>
        <v>22</v>
      </c>
      <c r="P85" s="255"/>
      <c r="Q85" s="255"/>
      <c r="R85" s="255"/>
      <c r="S85" s="255"/>
      <c r="T85" s="256"/>
      <c r="U85" s="279"/>
      <c r="V85" s="280"/>
      <c r="W85" s="280"/>
      <c r="X85" s="280"/>
      <c r="Y85" s="280"/>
      <c r="Z85" s="280"/>
      <c r="AA85" s="280"/>
      <c r="AB85" s="280"/>
      <c r="AC85" s="280"/>
      <c r="AD85" s="280"/>
      <c r="AE85" s="281"/>
    </row>
    <row r="86" spans="1:31" s="6" customFormat="1" ht="13.5" thickBot="1">
      <c r="A86" s="291" t="s">
        <v>77</v>
      </c>
      <c r="B86" s="292"/>
      <c r="C86" s="68">
        <f>14</f>
        <v>14</v>
      </c>
      <c r="D86" s="69">
        <f>13</f>
        <v>13</v>
      </c>
      <c r="E86" s="69">
        <f>12</f>
        <v>12</v>
      </c>
      <c r="F86" s="69">
        <f>11</f>
        <v>11</v>
      </c>
      <c r="G86" s="69">
        <f>11+2</f>
        <v>13</v>
      </c>
      <c r="H86" s="69">
        <f>10+2</f>
        <v>12</v>
      </c>
      <c r="I86" s="69">
        <f>10+2</f>
        <v>12</v>
      </c>
      <c r="J86" s="69">
        <f>10+4</f>
        <v>14</v>
      </c>
      <c r="K86" s="69">
        <f>0+1</f>
        <v>1</v>
      </c>
      <c r="L86" s="69">
        <f>0+1</f>
        <v>1</v>
      </c>
      <c r="M86" s="84"/>
      <c r="N86" s="85"/>
      <c r="O86" s="271">
        <f>SUM(C86:N86)</f>
        <v>103</v>
      </c>
      <c r="P86" s="272"/>
      <c r="Q86" s="272"/>
      <c r="R86" s="272"/>
      <c r="S86" s="272"/>
      <c r="T86" s="273"/>
      <c r="U86" s="286"/>
      <c r="V86" s="287"/>
      <c r="W86" s="287"/>
      <c r="X86" s="287"/>
      <c r="Y86" s="287"/>
      <c r="Z86" s="287"/>
      <c r="AA86" s="287"/>
      <c r="AB86" s="287"/>
      <c r="AC86" s="287"/>
      <c r="AD86" s="287"/>
      <c r="AE86" s="288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102" t="s">
        <v>131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101" t="s">
        <v>136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102" t="s">
        <v>461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102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10" t="s">
        <v>27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15" t="s">
        <v>102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6" customFormat="1" ht="12.75">
      <c r="A96" s="10" t="s">
        <v>5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6" customFormat="1" ht="12.75">
      <c r="A97" s="15" t="s">
        <v>462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6" customFormat="1" ht="12.75">
      <c r="A98" s="15" t="s">
        <v>98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15" t="s">
        <v>463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15" t="s">
        <v>99</v>
      </c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10" t="s">
        <v>6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16" t="s">
        <v>95</v>
      </c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  <row r="104" spans="1:30" s="6" customFormat="1" ht="12.75">
      <c r="A104" s="17" t="s">
        <v>96</v>
      </c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5"/>
      <c r="W104" s="15"/>
      <c r="X104" s="3"/>
      <c r="Y104" s="15"/>
      <c r="Z104" s="15"/>
      <c r="AA104" s="3"/>
      <c r="AB104" s="3"/>
      <c r="AC104" s="3"/>
      <c r="AD104" s="3"/>
    </row>
    <row r="105" spans="1:30" s="6" customFormat="1" ht="12.75" customHeight="1">
      <c r="A105" s="15" t="s">
        <v>97</v>
      </c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5"/>
      <c r="W105" s="15"/>
      <c r="X105" s="3"/>
      <c r="Y105" s="15"/>
      <c r="Z105" s="15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5"/>
      <c r="W106" s="15"/>
      <c r="X106" s="3"/>
      <c r="Y106" s="15"/>
      <c r="Z106" s="15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15"/>
      <c r="W107" s="15"/>
      <c r="X107" s="3"/>
      <c r="Y107" s="15"/>
      <c r="Z107" s="15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15"/>
      <c r="W108" s="15"/>
      <c r="X108" s="3"/>
      <c r="Y108" s="15"/>
      <c r="Z108" s="15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15"/>
      <c r="W109" s="15"/>
      <c r="X109" s="3"/>
      <c r="Y109" s="15"/>
      <c r="Z109" s="15"/>
      <c r="AA109" s="3"/>
      <c r="AB109" s="3"/>
      <c r="AC109" s="3"/>
      <c r="AD109" s="3"/>
    </row>
  </sheetData>
  <sheetProtection/>
  <mergeCells count="108">
    <mergeCell ref="A1:T1"/>
    <mergeCell ref="A2:W2"/>
    <mergeCell ref="A3:L3"/>
    <mergeCell ref="A4:A5"/>
    <mergeCell ref="B4:B5"/>
    <mergeCell ref="C4:N4"/>
    <mergeCell ref="O4:R4"/>
    <mergeCell ref="S4:S5"/>
    <mergeCell ref="T4:T5"/>
    <mergeCell ref="U4:W5"/>
    <mergeCell ref="X4:Z5"/>
    <mergeCell ref="AA4:AC5"/>
    <mergeCell ref="AD4:AD5"/>
    <mergeCell ref="AE4:AE5"/>
    <mergeCell ref="A6:B6"/>
    <mergeCell ref="C6:N6"/>
    <mergeCell ref="O6:T6"/>
    <mergeCell ref="U6:AE6"/>
    <mergeCell ref="A9:B9"/>
    <mergeCell ref="O9:T9"/>
    <mergeCell ref="U9:AE9"/>
    <mergeCell ref="A10:B10"/>
    <mergeCell ref="O10:T10"/>
    <mergeCell ref="U10:AE10"/>
    <mergeCell ref="A11:B11"/>
    <mergeCell ref="O11:T11"/>
    <mergeCell ref="U11:AE11"/>
    <mergeCell ref="A12:B12"/>
    <mergeCell ref="C12:N12"/>
    <mergeCell ref="O12:T12"/>
    <mergeCell ref="U12:AE12"/>
    <mergeCell ref="A21:B21"/>
    <mergeCell ref="O21:T21"/>
    <mergeCell ref="U21:AE21"/>
    <mergeCell ref="A22:B22"/>
    <mergeCell ref="O22:T22"/>
    <mergeCell ref="U22:AE22"/>
    <mergeCell ref="A23:B23"/>
    <mergeCell ref="O23:T23"/>
    <mergeCell ref="U23:AE23"/>
    <mergeCell ref="A24:B24"/>
    <mergeCell ref="C24:N24"/>
    <mergeCell ref="O24:T24"/>
    <mergeCell ref="U24:AE24"/>
    <mergeCell ref="A59:B59"/>
    <mergeCell ref="O59:T59"/>
    <mergeCell ref="U59:AE59"/>
    <mergeCell ref="A60:B60"/>
    <mergeCell ref="O60:T60"/>
    <mergeCell ref="U60:AE60"/>
    <mergeCell ref="A61:B61"/>
    <mergeCell ref="O61:T61"/>
    <mergeCell ref="U61:AE61"/>
    <mergeCell ref="A62:B62"/>
    <mergeCell ref="C62:N62"/>
    <mergeCell ref="O62:T62"/>
    <mergeCell ref="U62:AE62"/>
    <mergeCell ref="A67:B67"/>
    <mergeCell ref="O67:T67"/>
    <mergeCell ref="U67:AE67"/>
    <mergeCell ref="A68:B68"/>
    <mergeCell ref="O68:T68"/>
    <mergeCell ref="U68:AE68"/>
    <mergeCell ref="A69:B69"/>
    <mergeCell ref="O69:T69"/>
    <mergeCell ref="U69:AE69"/>
    <mergeCell ref="A70:B70"/>
    <mergeCell ref="C70:N70"/>
    <mergeCell ref="O70:T70"/>
    <mergeCell ref="U70:AE70"/>
    <mergeCell ref="A72:B72"/>
    <mergeCell ref="O72:T72"/>
    <mergeCell ref="U72:AE72"/>
    <mergeCell ref="A73:B73"/>
    <mergeCell ref="O73:T73"/>
    <mergeCell ref="U73:AE73"/>
    <mergeCell ref="A74:B74"/>
    <mergeCell ref="O74:T74"/>
    <mergeCell ref="U74:AE74"/>
    <mergeCell ref="A75:B75"/>
    <mergeCell ref="C75:N75"/>
    <mergeCell ref="O75:T75"/>
    <mergeCell ref="U75:AE75"/>
    <mergeCell ref="A79:B79"/>
    <mergeCell ref="O79:T79"/>
    <mergeCell ref="U79:AE79"/>
    <mergeCell ref="A80:B80"/>
    <mergeCell ref="O80:T80"/>
    <mergeCell ref="U80:AE80"/>
    <mergeCell ref="A81:B81"/>
    <mergeCell ref="O81:T81"/>
    <mergeCell ref="U81:AE81"/>
    <mergeCell ref="A82:B82"/>
    <mergeCell ref="C82:N82"/>
    <mergeCell ref="O82:T82"/>
    <mergeCell ref="U82:AE82"/>
    <mergeCell ref="A83:B83"/>
    <mergeCell ref="O83:T83"/>
    <mergeCell ref="U83:AE83"/>
    <mergeCell ref="A84:B84"/>
    <mergeCell ref="O84:T84"/>
    <mergeCell ref="U84:AE84"/>
    <mergeCell ref="A85:B85"/>
    <mergeCell ref="O85:T85"/>
    <mergeCell ref="U85:AE85"/>
    <mergeCell ref="A86:B86"/>
    <mergeCell ref="O86:T86"/>
    <mergeCell ref="U86:AE86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3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44.7109375" style="1" customWidth="1"/>
    <col min="34" max="16384" width="10.7109375" style="1" customWidth="1"/>
  </cols>
  <sheetData>
    <row r="1" spans="1:32" s="2" customFormat="1" ht="25.5">
      <c r="A1" s="258" t="s">
        <v>497</v>
      </c>
      <c r="B1" s="25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259" t="s">
        <v>139</v>
      </c>
      <c r="B2" s="25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260" t="s">
        <v>209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263" t="s">
        <v>1</v>
      </c>
      <c r="B4" s="263" t="s">
        <v>0</v>
      </c>
      <c r="C4" s="242" t="s">
        <v>27</v>
      </c>
      <c r="D4" s="243"/>
      <c r="E4" s="243"/>
      <c r="F4" s="243"/>
      <c r="G4" s="243"/>
      <c r="H4" s="282"/>
      <c r="I4" s="282"/>
      <c r="J4" s="282"/>
      <c r="K4" s="282"/>
      <c r="L4" s="282"/>
      <c r="M4" s="282"/>
      <c r="N4" s="283"/>
      <c r="O4" s="242" t="s">
        <v>28</v>
      </c>
      <c r="P4" s="243"/>
      <c r="Q4" s="243"/>
      <c r="R4" s="243"/>
      <c r="S4" s="284" t="s">
        <v>29</v>
      </c>
      <c r="T4" s="265" t="s">
        <v>30</v>
      </c>
      <c r="U4" s="263" t="s">
        <v>2</v>
      </c>
      <c r="V4" s="263"/>
      <c r="W4" s="263"/>
      <c r="X4" s="263" t="s">
        <v>3</v>
      </c>
      <c r="Y4" s="263"/>
      <c r="Z4" s="263"/>
      <c r="AA4" s="263" t="s">
        <v>7</v>
      </c>
      <c r="AB4" s="263"/>
      <c r="AC4" s="263"/>
      <c r="AD4" s="263" t="s">
        <v>4</v>
      </c>
      <c r="AE4" s="263" t="s">
        <v>248</v>
      </c>
      <c r="AF4" s="263" t="s">
        <v>284</v>
      </c>
      <c r="AG4" s="263" t="s">
        <v>141</v>
      </c>
    </row>
    <row r="5" spans="1:33" ht="12.75" customHeight="1">
      <c r="A5" s="264"/>
      <c r="B5" s="264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285"/>
      <c r="T5" s="266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</row>
    <row r="6" spans="1:33" s="6" customFormat="1" ht="12.75">
      <c r="A6" s="267"/>
      <c r="B6" s="268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304"/>
    </row>
    <row r="7" spans="1:33" s="6" customFormat="1" ht="12.75">
      <c r="A7" s="104" t="s">
        <v>52</v>
      </c>
      <c r="B7" s="163" t="s">
        <v>53</v>
      </c>
      <c r="C7" s="20" t="s">
        <v>76</v>
      </c>
      <c r="D7" s="12"/>
      <c r="E7" s="12"/>
      <c r="F7" s="12"/>
      <c r="G7" s="12"/>
      <c r="H7" s="12"/>
      <c r="I7" s="12"/>
      <c r="J7" s="12"/>
      <c r="K7" s="12"/>
      <c r="L7" s="12"/>
      <c r="M7" s="76"/>
      <c r="N7" s="77"/>
      <c r="O7" s="21"/>
      <c r="P7" s="14"/>
      <c r="Q7" s="14">
        <v>2</v>
      </c>
      <c r="R7" s="54"/>
      <c r="S7" s="21">
        <v>2</v>
      </c>
      <c r="T7" s="54" t="s">
        <v>34</v>
      </c>
      <c r="U7" s="57"/>
      <c r="V7" s="75"/>
      <c r="W7" s="127"/>
      <c r="X7" s="57"/>
      <c r="Y7" s="131"/>
      <c r="Z7" s="62"/>
      <c r="AA7" s="57"/>
      <c r="AB7" s="40"/>
      <c r="AC7" s="62"/>
      <c r="AD7" s="165" t="s">
        <v>126</v>
      </c>
      <c r="AE7" s="165" t="s">
        <v>260</v>
      </c>
      <c r="AF7" s="165" t="s">
        <v>289</v>
      </c>
      <c r="AG7" s="169" t="s">
        <v>161</v>
      </c>
    </row>
    <row r="8" spans="1:33" s="6" customFormat="1" ht="12.75">
      <c r="A8" s="104" t="s">
        <v>54</v>
      </c>
      <c r="B8" s="163" t="s">
        <v>55</v>
      </c>
      <c r="C8" s="20"/>
      <c r="D8" s="12" t="s">
        <v>76</v>
      </c>
      <c r="E8" s="12"/>
      <c r="F8" s="12"/>
      <c r="G8" s="12"/>
      <c r="H8" s="12"/>
      <c r="I8" s="12"/>
      <c r="J8" s="12"/>
      <c r="K8" s="12"/>
      <c r="L8" s="12"/>
      <c r="M8" s="76"/>
      <c r="N8" s="77"/>
      <c r="O8" s="21"/>
      <c r="P8" s="14"/>
      <c r="Q8" s="14">
        <v>2</v>
      </c>
      <c r="R8" s="54"/>
      <c r="S8" s="21">
        <v>2</v>
      </c>
      <c r="T8" s="54" t="s">
        <v>34</v>
      </c>
      <c r="U8" s="57"/>
      <c r="V8" s="75"/>
      <c r="W8" s="127"/>
      <c r="X8" s="57"/>
      <c r="Y8" s="131"/>
      <c r="Z8" s="62"/>
      <c r="AA8" s="57"/>
      <c r="AB8" s="40"/>
      <c r="AC8" s="62"/>
      <c r="AD8" s="165" t="s">
        <v>126</v>
      </c>
      <c r="AE8" s="165" t="s">
        <v>260</v>
      </c>
      <c r="AF8" s="165" t="s">
        <v>289</v>
      </c>
      <c r="AG8" s="169" t="s">
        <v>162</v>
      </c>
    </row>
    <row r="9" spans="1:33" s="6" customFormat="1" ht="12.75">
      <c r="A9" s="104" t="s">
        <v>56</v>
      </c>
      <c r="B9" s="163" t="s">
        <v>57</v>
      </c>
      <c r="C9" s="20"/>
      <c r="D9" s="12"/>
      <c r="E9" s="12"/>
      <c r="F9" s="12" t="s">
        <v>76</v>
      </c>
      <c r="G9" s="12"/>
      <c r="H9" s="12"/>
      <c r="I9" s="12"/>
      <c r="J9" s="12"/>
      <c r="K9" s="12"/>
      <c r="L9" s="12"/>
      <c r="M9" s="76"/>
      <c r="N9" s="77"/>
      <c r="O9" s="21">
        <v>2</v>
      </c>
      <c r="P9" s="14"/>
      <c r="Q9" s="14"/>
      <c r="R9" s="54"/>
      <c r="S9" s="21">
        <v>2</v>
      </c>
      <c r="T9" s="54" t="s">
        <v>33</v>
      </c>
      <c r="U9" s="57"/>
      <c r="V9" s="75"/>
      <c r="W9" s="127"/>
      <c r="X9" s="57"/>
      <c r="Y9" s="131"/>
      <c r="Z9" s="62"/>
      <c r="AA9" s="57"/>
      <c r="AB9" s="40"/>
      <c r="AC9" s="60"/>
      <c r="AD9" s="165" t="s">
        <v>127</v>
      </c>
      <c r="AE9" s="165" t="s">
        <v>264</v>
      </c>
      <c r="AF9" s="165" t="s">
        <v>289</v>
      </c>
      <c r="AG9" s="170" t="s">
        <v>163</v>
      </c>
    </row>
    <row r="10" spans="1:33" s="6" customFormat="1" ht="12.75">
      <c r="A10" s="104" t="s">
        <v>109</v>
      </c>
      <c r="B10" s="163" t="s">
        <v>58</v>
      </c>
      <c r="C10" s="20"/>
      <c r="D10" s="12"/>
      <c r="E10" s="12"/>
      <c r="F10" s="12"/>
      <c r="G10" s="12" t="s">
        <v>76</v>
      </c>
      <c r="H10" s="12"/>
      <c r="I10" s="12"/>
      <c r="J10" s="12"/>
      <c r="K10" s="12"/>
      <c r="L10" s="12"/>
      <c r="M10" s="76"/>
      <c r="N10" s="77"/>
      <c r="O10" s="21"/>
      <c r="P10" s="14"/>
      <c r="Q10" s="14">
        <v>3</v>
      </c>
      <c r="R10" s="54"/>
      <c r="S10" s="21">
        <v>4</v>
      </c>
      <c r="T10" s="54" t="s">
        <v>34</v>
      </c>
      <c r="U10" s="57"/>
      <c r="V10" s="75"/>
      <c r="W10" s="127"/>
      <c r="X10" s="57"/>
      <c r="Y10" s="131"/>
      <c r="Z10" s="62"/>
      <c r="AA10" s="57"/>
      <c r="AB10" s="40"/>
      <c r="AC10" s="60"/>
      <c r="AD10" s="166" t="s">
        <v>79</v>
      </c>
      <c r="AE10" s="166" t="s">
        <v>267</v>
      </c>
      <c r="AF10" s="168" t="s">
        <v>290</v>
      </c>
      <c r="AG10" s="170" t="s">
        <v>164</v>
      </c>
    </row>
    <row r="11" spans="1:33" s="6" customFormat="1" ht="12.75">
      <c r="A11" s="104" t="s">
        <v>132</v>
      </c>
      <c r="B11" s="163" t="s">
        <v>128</v>
      </c>
      <c r="C11" s="20"/>
      <c r="D11" s="12"/>
      <c r="E11" s="12"/>
      <c r="F11" s="12"/>
      <c r="G11" s="12" t="s">
        <v>76</v>
      </c>
      <c r="H11" s="12"/>
      <c r="I11" s="12"/>
      <c r="J11" s="12"/>
      <c r="K11" s="12"/>
      <c r="L11" s="12"/>
      <c r="M11" s="76"/>
      <c r="N11" s="77"/>
      <c r="O11" s="21"/>
      <c r="P11" s="14">
        <v>2</v>
      </c>
      <c r="Q11" s="14"/>
      <c r="R11" s="54"/>
      <c r="S11" s="21">
        <v>2</v>
      </c>
      <c r="T11" s="54" t="s">
        <v>34</v>
      </c>
      <c r="U11" s="20" t="s">
        <v>32</v>
      </c>
      <c r="V11" s="111" t="str">
        <f>'Fizikatanár közös rész'!A$30</f>
        <v>beviskf19go</v>
      </c>
      <c r="W11" s="118" t="str">
        <f>'Fizikatanár közös rész'!B$30</f>
        <v>Bevezető iskolai gyakorlat</v>
      </c>
      <c r="X11" s="57"/>
      <c r="Y11" s="131"/>
      <c r="Z11" s="62"/>
      <c r="AA11" s="57"/>
      <c r="AB11" s="40"/>
      <c r="AC11" s="60"/>
      <c r="AD11" s="165" t="s">
        <v>126</v>
      </c>
      <c r="AE11" s="165" t="s">
        <v>260</v>
      </c>
      <c r="AF11" s="165" t="s">
        <v>289</v>
      </c>
      <c r="AG11" s="138" t="s">
        <v>176</v>
      </c>
    </row>
    <row r="12" spans="1:33" s="6" customFormat="1" ht="12.75">
      <c r="A12" s="104" t="s">
        <v>282</v>
      </c>
      <c r="B12" s="163" t="s">
        <v>243</v>
      </c>
      <c r="C12" s="20"/>
      <c r="D12" s="12"/>
      <c r="E12" s="12"/>
      <c r="F12" s="12"/>
      <c r="G12" s="12" t="s">
        <v>76</v>
      </c>
      <c r="H12" s="12"/>
      <c r="I12" s="12"/>
      <c r="J12" s="12"/>
      <c r="K12" s="12"/>
      <c r="L12" s="12"/>
      <c r="M12" s="76"/>
      <c r="N12" s="77"/>
      <c r="O12" s="21"/>
      <c r="P12" s="14">
        <v>2</v>
      </c>
      <c r="Q12" s="14"/>
      <c r="R12" s="54"/>
      <c r="S12" s="21">
        <v>2</v>
      </c>
      <c r="T12" s="54" t="s">
        <v>34</v>
      </c>
      <c r="U12" s="20"/>
      <c r="V12" s="111"/>
      <c r="W12" s="118"/>
      <c r="X12" s="57"/>
      <c r="Y12" s="131"/>
      <c r="Z12" s="62"/>
      <c r="AA12" s="57"/>
      <c r="AB12" s="40"/>
      <c r="AC12" s="60"/>
      <c r="AD12" s="165" t="s">
        <v>126</v>
      </c>
      <c r="AE12" s="165" t="s">
        <v>260</v>
      </c>
      <c r="AF12" s="165" t="s">
        <v>289</v>
      </c>
      <c r="AG12" s="138" t="s">
        <v>246</v>
      </c>
    </row>
    <row r="13" spans="1:33" s="6" customFormat="1" ht="12.75">
      <c r="A13" s="104" t="s">
        <v>245</v>
      </c>
      <c r="B13" s="163" t="s">
        <v>244</v>
      </c>
      <c r="C13" s="20"/>
      <c r="D13" s="12"/>
      <c r="E13" s="12"/>
      <c r="F13" s="12"/>
      <c r="G13" s="12"/>
      <c r="H13" s="12" t="s">
        <v>76</v>
      </c>
      <c r="I13" s="12"/>
      <c r="J13" s="12"/>
      <c r="K13" s="12"/>
      <c r="L13" s="12"/>
      <c r="M13" s="76"/>
      <c r="N13" s="77"/>
      <c r="O13" s="21">
        <v>2</v>
      </c>
      <c r="P13" s="14"/>
      <c r="Q13" s="14"/>
      <c r="R13" s="54"/>
      <c r="S13" s="21">
        <v>2</v>
      </c>
      <c r="T13" s="54" t="s">
        <v>33</v>
      </c>
      <c r="U13" s="20"/>
      <c r="V13" s="111"/>
      <c r="W13" s="118"/>
      <c r="X13" s="57"/>
      <c r="Y13" s="131"/>
      <c r="Z13" s="62"/>
      <c r="AA13" s="57"/>
      <c r="AB13" s="40"/>
      <c r="AC13" s="60"/>
      <c r="AD13" s="165" t="s">
        <v>125</v>
      </c>
      <c r="AE13" s="165" t="s">
        <v>263</v>
      </c>
      <c r="AF13" s="165" t="s">
        <v>289</v>
      </c>
      <c r="AG13" s="138" t="s">
        <v>247</v>
      </c>
    </row>
    <row r="14" spans="1:33" s="6" customFormat="1" ht="12.75">
      <c r="A14" s="104" t="s">
        <v>59</v>
      </c>
      <c r="B14" s="163" t="s">
        <v>60</v>
      </c>
      <c r="C14" s="20"/>
      <c r="D14" s="12"/>
      <c r="E14" s="12"/>
      <c r="F14" s="12"/>
      <c r="G14" s="12"/>
      <c r="H14" s="12" t="s">
        <v>76</v>
      </c>
      <c r="I14" s="12"/>
      <c r="J14" s="12"/>
      <c r="K14" s="12"/>
      <c r="L14" s="12"/>
      <c r="M14" s="76"/>
      <c r="N14" s="77"/>
      <c r="O14" s="21">
        <v>2</v>
      </c>
      <c r="P14" s="14"/>
      <c r="Q14" s="14"/>
      <c r="R14" s="54"/>
      <c r="S14" s="21">
        <v>2</v>
      </c>
      <c r="T14" s="54" t="s">
        <v>33</v>
      </c>
      <c r="U14" s="57"/>
      <c r="V14" s="75"/>
      <c r="W14" s="127"/>
      <c r="X14" s="57"/>
      <c r="Y14" s="131"/>
      <c r="Z14" s="62"/>
      <c r="AA14" s="57"/>
      <c r="AB14" s="40"/>
      <c r="AC14" s="60"/>
      <c r="AD14" s="165" t="s">
        <v>88</v>
      </c>
      <c r="AE14" s="165" t="s">
        <v>268</v>
      </c>
      <c r="AF14" s="165" t="s">
        <v>292</v>
      </c>
      <c r="AG14" s="170" t="s">
        <v>165</v>
      </c>
    </row>
    <row r="15" spans="1:33" s="6" customFormat="1" ht="12.75">
      <c r="A15" s="104" t="s">
        <v>496</v>
      </c>
      <c r="B15" s="163" t="s">
        <v>110</v>
      </c>
      <c r="C15" s="20"/>
      <c r="D15" s="12"/>
      <c r="E15" s="12"/>
      <c r="F15" s="12"/>
      <c r="G15" s="12"/>
      <c r="H15" s="12" t="s">
        <v>76</v>
      </c>
      <c r="I15" s="12"/>
      <c r="J15" s="12"/>
      <c r="K15" s="12"/>
      <c r="L15" s="12"/>
      <c r="M15" s="76"/>
      <c r="N15" s="77"/>
      <c r="O15" s="21">
        <v>2</v>
      </c>
      <c r="P15" s="14"/>
      <c r="Q15" s="14"/>
      <c r="R15" s="54"/>
      <c r="S15" s="21">
        <v>4</v>
      </c>
      <c r="T15" s="54" t="s">
        <v>33</v>
      </c>
      <c r="U15" s="57" t="s">
        <v>202</v>
      </c>
      <c r="V15" s="105" t="str">
        <f>'Fizikatanár közös rész'!A$24</f>
        <v>hotanf19va</v>
      </c>
      <c r="W15" s="120" t="str">
        <f>'Fizikatanár közös rész'!B$24</f>
        <v>Hőtan és folytonos közegek mechanikája</v>
      </c>
      <c r="X15" s="57"/>
      <c r="Y15" s="131"/>
      <c r="Z15" s="62"/>
      <c r="AA15" s="57"/>
      <c r="AB15" s="40"/>
      <c r="AC15" s="60"/>
      <c r="AD15" s="165" t="s">
        <v>89</v>
      </c>
      <c r="AE15" s="165" t="s">
        <v>265</v>
      </c>
      <c r="AF15" s="165" t="s">
        <v>291</v>
      </c>
      <c r="AG15" s="138" t="s">
        <v>166</v>
      </c>
    </row>
    <row r="16" spans="1:33" s="6" customFormat="1" ht="13.5" thickBot="1">
      <c r="A16" s="176" t="s">
        <v>279</v>
      </c>
      <c r="B16" s="164" t="s">
        <v>51</v>
      </c>
      <c r="C16" s="71"/>
      <c r="D16" s="72"/>
      <c r="E16" s="72"/>
      <c r="F16" s="72"/>
      <c r="G16" s="72"/>
      <c r="H16" s="72"/>
      <c r="I16" s="72" t="s">
        <v>76</v>
      </c>
      <c r="J16" s="72"/>
      <c r="K16" s="72"/>
      <c r="L16" s="72"/>
      <c r="M16" s="98"/>
      <c r="N16" s="99"/>
      <c r="O16" s="103"/>
      <c r="P16" s="73"/>
      <c r="Q16" s="73">
        <v>2</v>
      </c>
      <c r="R16" s="74"/>
      <c r="S16" s="103">
        <v>2</v>
      </c>
      <c r="T16" s="74" t="s">
        <v>34</v>
      </c>
      <c r="U16" s="103" t="s">
        <v>32</v>
      </c>
      <c r="V16" s="177" t="str">
        <f>'Fizikatanár közös rész'!A$37</f>
        <v>fiztan1f19go</v>
      </c>
      <c r="W16" s="178" t="str">
        <f>'Fizikatanár közös rész'!B$37</f>
        <v>A fizika tanítása I</v>
      </c>
      <c r="X16" s="158"/>
      <c r="Y16" s="159"/>
      <c r="Z16" s="160"/>
      <c r="AA16" s="158"/>
      <c r="AB16" s="161"/>
      <c r="AC16" s="162"/>
      <c r="AD16" s="167" t="s">
        <v>125</v>
      </c>
      <c r="AE16" s="167" t="s">
        <v>263</v>
      </c>
      <c r="AF16" s="167" t="s">
        <v>289</v>
      </c>
      <c r="AG16" s="171" t="s">
        <v>157</v>
      </c>
    </row>
    <row r="17" spans="1:32" s="6" customFormat="1" ht="12.75">
      <c r="A17" s="3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6" customFormat="1" ht="12.75">
      <c r="A18" s="101" t="s">
        <v>129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6" customFormat="1" ht="12.75">
      <c r="A19" s="3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6" customFormat="1" ht="12.75">
      <c r="A20" s="3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6" customFormat="1" ht="12.75">
      <c r="A21" s="3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6" customFormat="1" ht="12.75">
      <c r="A23" s="3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6" customFormat="1" ht="12.75">
      <c r="A25" s="3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s="7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s="7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7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7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7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7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7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7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7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8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9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7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</sheetData>
  <sheetProtection/>
  <mergeCells count="20">
    <mergeCell ref="AF4:AF5"/>
    <mergeCell ref="AG4:AG5"/>
    <mergeCell ref="U6:AG6"/>
    <mergeCell ref="O4:R4"/>
    <mergeCell ref="A6:B6"/>
    <mergeCell ref="C6:N6"/>
    <mergeCell ref="O6:T6"/>
    <mergeCell ref="T4:T5"/>
    <mergeCell ref="U4:W5"/>
    <mergeCell ref="X4:Z5"/>
    <mergeCell ref="AA4:AC5"/>
    <mergeCell ref="AE4:AE5"/>
    <mergeCell ref="AD4:AD5"/>
    <mergeCell ref="S4:S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9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2" sqref="A2:L2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65.00390625" style="1" customWidth="1"/>
    <col min="34" max="16384" width="10.7109375" style="1" customWidth="1"/>
  </cols>
  <sheetData>
    <row r="1" spans="1:32" s="2" customFormat="1" ht="25.5">
      <c r="A1" s="258" t="s">
        <v>497</v>
      </c>
      <c r="B1" s="25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259" t="s">
        <v>138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260" t="s">
        <v>209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263" t="s">
        <v>1</v>
      </c>
      <c r="B4" s="263" t="s">
        <v>0</v>
      </c>
      <c r="C4" s="242" t="s">
        <v>27</v>
      </c>
      <c r="D4" s="243"/>
      <c r="E4" s="243"/>
      <c r="F4" s="243"/>
      <c r="G4" s="243"/>
      <c r="H4" s="282"/>
      <c r="I4" s="282"/>
      <c r="J4" s="282"/>
      <c r="K4" s="282"/>
      <c r="L4" s="282"/>
      <c r="M4" s="282"/>
      <c r="N4" s="283"/>
      <c r="O4" s="242" t="s">
        <v>28</v>
      </c>
      <c r="P4" s="243"/>
      <c r="Q4" s="243"/>
      <c r="R4" s="243"/>
      <c r="S4" s="284" t="s">
        <v>29</v>
      </c>
      <c r="T4" s="265" t="s">
        <v>30</v>
      </c>
      <c r="U4" s="263" t="s">
        <v>2</v>
      </c>
      <c r="V4" s="263"/>
      <c r="W4" s="263"/>
      <c r="X4" s="263" t="s">
        <v>3</v>
      </c>
      <c r="Y4" s="263"/>
      <c r="Z4" s="263"/>
      <c r="AA4" s="263" t="s">
        <v>7</v>
      </c>
      <c r="AB4" s="263"/>
      <c r="AC4" s="263"/>
      <c r="AD4" s="263" t="s">
        <v>4</v>
      </c>
      <c r="AE4" s="263" t="s">
        <v>248</v>
      </c>
      <c r="AF4" s="263" t="s">
        <v>284</v>
      </c>
      <c r="AG4" s="263" t="s">
        <v>141</v>
      </c>
    </row>
    <row r="5" spans="1:33" ht="12.75" customHeight="1">
      <c r="A5" s="264"/>
      <c r="B5" s="264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285"/>
      <c r="T5" s="266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</row>
    <row r="6" spans="1:33" s="6" customFormat="1" ht="12.75">
      <c r="A6" s="267" t="s">
        <v>206</v>
      </c>
      <c r="B6" s="268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2"/>
    </row>
    <row r="7" spans="1:33" s="6" customFormat="1" ht="12.75">
      <c r="A7" s="174" t="s">
        <v>185</v>
      </c>
      <c r="B7" s="175" t="s">
        <v>107</v>
      </c>
      <c r="C7" s="90"/>
      <c r="D7" s="76"/>
      <c r="E7" s="76"/>
      <c r="F7" s="76"/>
      <c r="G7" s="76"/>
      <c r="H7" s="76"/>
      <c r="I7" s="12" t="s">
        <v>31</v>
      </c>
      <c r="J7" s="12"/>
      <c r="K7" s="12"/>
      <c r="L7" s="12"/>
      <c r="M7" s="12"/>
      <c r="N7" s="11"/>
      <c r="O7" s="47">
        <v>2</v>
      </c>
      <c r="P7" s="48">
        <v>2</v>
      </c>
      <c r="Q7" s="48"/>
      <c r="R7" s="49">
        <v>1</v>
      </c>
      <c r="S7" s="47">
        <v>5</v>
      </c>
      <c r="T7" s="65" t="s">
        <v>33</v>
      </c>
      <c r="U7" s="141" t="s">
        <v>91</v>
      </c>
      <c r="V7" s="142" t="str">
        <f>'Fizikatanár közös rész'!A$16</f>
        <v>matmodsz2f19vo</v>
      </c>
      <c r="W7" s="143" t="str">
        <f>'Fizikatanár közös rész'!B$16</f>
        <v>Matematikai módszerek fizikatanároknak 2</v>
      </c>
      <c r="X7" s="47" t="s">
        <v>32</v>
      </c>
      <c r="Y7" s="125" t="str">
        <f>'Fizikatanár közös rész'!A$22</f>
        <v>mechf19va</v>
      </c>
      <c r="Z7" s="126" t="str">
        <f>'Fizikatanár közös rész'!B$22</f>
        <v>Mechanika</v>
      </c>
      <c r="AA7" s="66"/>
      <c r="AB7" s="128"/>
      <c r="AC7" s="129"/>
      <c r="AD7" s="50" t="s">
        <v>200</v>
      </c>
      <c r="AE7" s="50" t="s">
        <v>269</v>
      </c>
      <c r="AF7" s="50" t="s">
        <v>287</v>
      </c>
      <c r="AG7" s="136" t="s">
        <v>229</v>
      </c>
    </row>
    <row r="8" spans="1:33" s="6" customFormat="1" ht="12.75">
      <c r="A8" s="174" t="s">
        <v>186</v>
      </c>
      <c r="B8" s="175" t="s">
        <v>108</v>
      </c>
      <c r="C8" s="90"/>
      <c r="D8" s="76"/>
      <c r="E8" s="76"/>
      <c r="F8" s="76"/>
      <c r="G8" s="76"/>
      <c r="H8" s="76"/>
      <c r="I8" s="12"/>
      <c r="J8" s="12" t="s">
        <v>31</v>
      </c>
      <c r="K8" s="12"/>
      <c r="L8" s="12"/>
      <c r="M8" s="12"/>
      <c r="N8" s="11"/>
      <c r="O8" s="47">
        <v>2</v>
      </c>
      <c r="P8" s="48">
        <v>2</v>
      </c>
      <c r="Q8" s="48"/>
      <c r="R8" s="49">
        <v>1</v>
      </c>
      <c r="S8" s="47">
        <v>5</v>
      </c>
      <c r="T8" s="65" t="s">
        <v>33</v>
      </c>
      <c r="U8" s="64" t="s">
        <v>32</v>
      </c>
      <c r="V8" s="112" t="str">
        <f>'Fizikatanár közös rész'!A$16</f>
        <v>matmodsz2f19vo</v>
      </c>
      <c r="W8" s="119" t="str">
        <f>'Fizikatanár közös rész'!B$16</f>
        <v>Matematikai módszerek fizikatanároknak 2</v>
      </c>
      <c r="X8" s="47" t="s">
        <v>32</v>
      </c>
      <c r="Y8" s="125" t="str">
        <f>'Fizikatanár közös rész'!A$23</f>
        <v>elmagnf19va</v>
      </c>
      <c r="Z8" s="126" t="str">
        <f>'Fizikatanár közös rész'!B$23</f>
        <v>Elektromágnesség és optika</v>
      </c>
      <c r="AA8" s="66"/>
      <c r="AB8" s="128"/>
      <c r="AC8" s="130"/>
      <c r="AD8" s="50" t="s">
        <v>85</v>
      </c>
      <c r="AE8" s="50" t="s">
        <v>270</v>
      </c>
      <c r="AF8" s="50" t="s">
        <v>287</v>
      </c>
      <c r="AG8" s="137" t="s">
        <v>230</v>
      </c>
    </row>
    <row r="9" spans="1:33" s="6" customFormat="1" ht="12.75">
      <c r="A9" s="104" t="s">
        <v>187</v>
      </c>
      <c r="B9" s="18" t="s">
        <v>111</v>
      </c>
      <c r="C9" s="90"/>
      <c r="D9" s="76"/>
      <c r="E9" s="76"/>
      <c r="F9" s="76"/>
      <c r="G9" s="76"/>
      <c r="H9" s="76"/>
      <c r="I9" s="100" t="s">
        <v>123</v>
      </c>
      <c r="J9" s="12"/>
      <c r="K9" s="12" t="s">
        <v>31</v>
      </c>
      <c r="L9" s="12"/>
      <c r="M9" s="12"/>
      <c r="N9" s="11"/>
      <c r="O9" s="21">
        <v>2</v>
      </c>
      <c r="P9" s="14">
        <v>2</v>
      </c>
      <c r="Q9" s="14"/>
      <c r="R9" s="22">
        <v>1</v>
      </c>
      <c r="S9" s="21">
        <v>5</v>
      </c>
      <c r="T9" s="54" t="s">
        <v>33</v>
      </c>
      <c r="U9" s="147" t="s">
        <v>91</v>
      </c>
      <c r="V9" s="148" t="str">
        <f>'Fizikatanár középiskolai'!A$7</f>
        <v>elmfiz1bf19va</v>
      </c>
      <c r="W9" s="149" t="str">
        <f>'Fizikatanár középiskolai'!B$7</f>
        <v>Elméleti mechanika B</v>
      </c>
      <c r="X9" s="21" t="s">
        <v>32</v>
      </c>
      <c r="Y9" s="132" t="str">
        <f>'Fizikatanár közös rész'!A$25</f>
        <v>atomreszf19va</v>
      </c>
      <c r="Z9" s="133" t="str">
        <f>'Fizikatanár közös rész'!B$25</f>
        <v>Atomok, atommagok és elemi részecskék fizikája</v>
      </c>
      <c r="AA9" s="21"/>
      <c r="AB9" s="111"/>
      <c r="AC9" s="118"/>
      <c r="AD9" s="24" t="s">
        <v>86</v>
      </c>
      <c r="AE9" s="24" t="s">
        <v>271</v>
      </c>
      <c r="AF9" s="24" t="s">
        <v>287</v>
      </c>
      <c r="AG9" s="120" t="s">
        <v>150</v>
      </c>
    </row>
    <row r="10" spans="1:33" s="6" customFormat="1" ht="12.75">
      <c r="A10" s="104" t="s">
        <v>188</v>
      </c>
      <c r="B10" s="18" t="s">
        <v>112</v>
      </c>
      <c r="C10" s="90"/>
      <c r="D10" s="76"/>
      <c r="E10" s="76"/>
      <c r="F10" s="76"/>
      <c r="G10" s="76"/>
      <c r="H10" s="76"/>
      <c r="I10" s="12"/>
      <c r="J10" s="100" t="s">
        <v>123</v>
      </c>
      <c r="K10" s="12"/>
      <c r="L10" s="12" t="s">
        <v>31</v>
      </c>
      <c r="M10" s="12"/>
      <c r="N10" s="11"/>
      <c r="O10" s="21">
        <v>2</v>
      </c>
      <c r="P10" s="14">
        <v>2</v>
      </c>
      <c r="Q10" s="14"/>
      <c r="R10" s="22">
        <v>1</v>
      </c>
      <c r="S10" s="21">
        <v>5</v>
      </c>
      <c r="T10" s="54" t="s">
        <v>33</v>
      </c>
      <c r="U10" s="21" t="s">
        <v>32</v>
      </c>
      <c r="V10" s="111" t="str">
        <f>'Fizikatanár közös rész'!A$26</f>
        <v>valszamf19va</v>
      </c>
      <c r="W10" s="118" t="str">
        <f>'Fizikatanár közös rész'!B$26</f>
        <v>Valószínűségszámítás és statisztika a fizikában</v>
      </c>
      <c r="X10" s="58" t="s">
        <v>91</v>
      </c>
      <c r="Y10" s="154" t="str">
        <f>A$9</f>
        <v>elmfiz3bf19va</v>
      </c>
      <c r="Z10" s="155" t="str">
        <f>B$9</f>
        <v>Kvantummechanika B</v>
      </c>
      <c r="AA10" s="21"/>
      <c r="AB10" s="132"/>
      <c r="AC10" s="133"/>
      <c r="AD10" s="24" t="s">
        <v>201</v>
      </c>
      <c r="AE10" s="24" t="s">
        <v>272</v>
      </c>
      <c r="AF10" s="24" t="s">
        <v>291</v>
      </c>
      <c r="AG10" s="62" t="s">
        <v>151</v>
      </c>
    </row>
    <row r="11" spans="1:33" s="6" customFormat="1" ht="12.75">
      <c r="A11" s="104" t="s">
        <v>283</v>
      </c>
      <c r="B11" s="18" t="s">
        <v>189</v>
      </c>
      <c r="C11" s="90"/>
      <c r="D11" s="76"/>
      <c r="E11" s="76"/>
      <c r="F11" s="76"/>
      <c r="G11" s="76"/>
      <c r="H11" s="76"/>
      <c r="I11" s="12"/>
      <c r="J11" s="100" t="s">
        <v>123</v>
      </c>
      <c r="K11" s="12"/>
      <c r="L11" s="12" t="s">
        <v>31</v>
      </c>
      <c r="M11" s="12"/>
      <c r="N11" s="11"/>
      <c r="O11" s="21">
        <v>2</v>
      </c>
      <c r="P11" s="14"/>
      <c r="Q11" s="14"/>
      <c r="R11" s="22"/>
      <c r="S11" s="21">
        <v>3</v>
      </c>
      <c r="T11" s="54" t="s">
        <v>33</v>
      </c>
      <c r="U11" s="20" t="s">
        <v>32</v>
      </c>
      <c r="V11" s="121" t="str">
        <f>'Fizikatanár közös rész'!A$24</f>
        <v>hotanf19va</v>
      </c>
      <c r="W11" s="122" t="str">
        <f>'Fizikatanár közös rész'!B$24</f>
        <v>Hőtan és folytonos közegek mechanikája</v>
      </c>
      <c r="X11" s="59"/>
      <c r="Y11" s="134"/>
      <c r="Z11" s="62"/>
      <c r="AA11" s="57"/>
      <c r="AB11" s="75"/>
      <c r="AC11" s="115"/>
      <c r="AD11" s="35" t="s">
        <v>84</v>
      </c>
      <c r="AE11" s="35" t="s">
        <v>273</v>
      </c>
      <c r="AF11" s="35" t="s">
        <v>288</v>
      </c>
      <c r="AG11" s="115" t="s">
        <v>228</v>
      </c>
    </row>
    <row r="12" spans="1:33" s="6" customFormat="1" ht="12.75">
      <c r="A12" s="104" t="s">
        <v>233</v>
      </c>
      <c r="B12" s="18" t="s">
        <v>232</v>
      </c>
      <c r="C12" s="90"/>
      <c r="D12" s="76"/>
      <c r="E12" s="76"/>
      <c r="F12" s="76"/>
      <c r="G12" s="76"/>
      <c r="H12" s="76"/>
      <c r="I12" s="12"/>
      <c r="J12" s="100" t="s">
        <v>123</v>
      </c>
      <c r="K12" s="12"/>
      <c r="L12" s="12" t="s">
        <v>31</v>
      </c>
      <c r="M12" s="12"/>
      <c r="N12" s="11"/>
      <c r="O12" s="21">
        <v>2</v>
      </c>
      <c r="P12" s="14"/>
      <c r="Q12" s="14"/>
      <c r="R12" s="22"/>
      <c r="S12" s="21">
        <v>3</v>
      </c>
      <c r="T12" s="54" t="s">
        <v>33</v>
      </c>
      <c r="U12" s="150" t="s">
        <v>91</v>
      </c>
      <c r="V12" s="151" t="str">
        <f>'Fizikatanár középiskolai'!A$9</f>
        <v>elmfiz3bf19va</v>
      </c>
      <c r="W12" s="152" t="str">
        <f>'Fizikatanár középiskolai'!B$9</f>
        <v>Kvantummechanika B</v>
      </c>
      <c r="X12" s="57"/>
      <c r="Y12" s="131"/>
      <c r="Z12" s="62"/>
      <c r="AA12" s="57"/>
      <c r="AB12" s="75"/>
      <c r="AC12" s="127"/>
      <c r="AD12" s="35" t="s">
        <v>133</v>
      </c>
      <c r="AE12" s="35" t="s">
        <v>266</v>
      </c>
      <c r="AF12" s="35" t="s">
        <v>290</v>
      </c>
      <c r="AG12" s="62" t="s">
        <v>234</v>
      </c>
    </row>
    <row r="13" spans="1:33" s="6" customFormat="1" ht="12.75">
      <c r="A13" s="104" t="s">
        <v>276</v>
      </c>
      <c r="B13" s="18" t="s">
        <v>46</v>
      </c>
      <c r="C13" s="90"/>
      <c r="D13" s="76"/>
      <c r="E13" s="76"/>
      <c r="F13" s="76"/>
      <c r="G13" s="76"/>
      <c r="H13" s="76"/>
      <c r="I13" s="12"/>
      <c r="J13" s="12" t="s">
        <v>31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2</v>
      </c>
      <c r="T13" s="54" t="s">
        <v>33</v>
      </c>
      <c r="U13" s="21" t="s">
        <v>32</v>
      </c>
      <c r="V13" s="111" t="str">
        <f>'Fizikatanár közös rész'!A$23</f>
        <v>elmagnf19va</v>
      </c>
      <c r="W13" s="111" t="str">
        <f>'Fizikatanár közös rész'!B$23</f>
        <v>Elektromágnesség és optika</v>
      </c>
      <c r="X13" s="57"/>
      <c r="Y13" s="131"/>
      <c r="Z13" s="62"/>
      <c r="AA13" s="57"/>
      <c r="AB13" s="75"/>
      <c r="AC13" s="127"/>
      <c r="AD13" s="35" t="s">
        <v>195</v>
      </c>
      <c r="AE13" s="35" t="s">
        <v>257</v>
      </c>
      <c r="AF13" s="35" t="s">
        <v>289</v>
      </c>
      <c r="AG13" s="62" t="s">
        <v>152</v>
      </c>
    </row>
    <row r="14" spans="1:33" s="6" customFormat="1" ht="12.75">
      <c r="A14" s="104" t="s">
        <v>278</v>
      </c>
      <c r="B14" s="18" t="s">
        <v>48</v>
      </c>
      <c r="C14" s="90"/>
      <c r="D14" s="76"/>
      <c r="E14" s="76"/>
      <c r="F14" s="76"/>
      <c r="G14" s="76"/>
      <c r="H14" s="76"/>
      <c r="I14" s="12" t="s">
        <v>31</v>
      </c>
      <c r="J14" s="12"/>
      <c r="K14" s="12"/>
      <c r="L14" s="12"/>
      <c r="M14" s="12"/>
      <c r="N14" s="11"/>
      <c r="O14" s="21"/>
      <c r="P14" s="14">
        <v>2</v>
      </c>
      <c r="Q14" s="14"/>
      <c r="R14" s="22"/>
      <c r="S14" s="21">
        <v>2</v>
      </c>
      <c r="T14" s="54" t="s">
        <v>34</v>
      </c>
      <c r="U14" s="21" t="s">
        <v>32</v>
      </c>
      <c r="V14" s="111" t="str">
        <f>'Fizikatanár közös rész'!A$22</f>
        <v>mechf19va</v>
      </c>
      <c r="W14" s="111" t="str">
        <f>'Fizikatanár közös rész'!B$22</f>
        <v>Mechanika</v>
      </c>
      <c r="X14" s="57"/>
      <c r="Y14" s="131"/>
      <c r="Z14" s="62"/>
      <c r="AA14" s="57"/>
      <c r="AB14" s="75"/>
      <c r="AC14" s="115"/>
      <c r="AD14" s="35" t="s">
        <v>126</v>
      </c>
      <c r="AE14" s="35" t="s">
        <v>260</v>
      </c>
      <c r="AF14" s="35" t="s">
        <v>289</v>
      </c>
      <c r="AG14" s="115" t="s">
        <v>153</v>
      </c>
    </row>
    <row r="15" spans="1:33" s="6" customFormat="1" ht="12.75">
      <c r="A15" s="104" t="s">
        <v>277</v>
      </c>
      <c r="B15" s="18" t="s">
        <v>49</v>
      </c>
      <c r="C15" s="90"/>
      <c r="D15" s="76"/>
      <c r="E15" s="76"/>
      <c r="F15" s="76"/>
      <c r="G15" s="76"/>
      <c r="H15" s="76"/>
      <c r="I15" s="12"/>
      <c r="J15" s="12" t="s">
        <v>31</v>
      </c>
      <c r="K15" s="12"/>
      <c r="L15" s="12"/>
      <c r="M15" s="12"/>
      <c r="N15" s="11"/>
      <c r="O15" s="21"/>
      <c r="P15" s="14">
        <v>2</v>
      </c>
      <c r="Q15" s="14"/>
      <c r="R15" s="22"/>
      <c r="S15" s="21">
        <v>2</v>
      </c>
      <c r="T15" s="54" t="s">
        <v>34</v>
      </c>
      <c r="U15" s="21" t="s">
        <v>32</v>
      </c>
      <c r="V15" s="111" t="str">
        <f>'Fizikatanár közös rész'!A$23</f>
        <v>elmagnf19va</v>
      </c>
      <c r="W15" s="111" t="str">
        <f>'Fizikatanár közös rész'!B$23</f>
        <v>Elektromágnesség és optika</v>
      </c>
      <c r="X15" s="57"/>
      <c r="Y15" s="131"/>
      <c r="Z15" s="62"/>
      <c r="AA15" s="57"/>
      <c r="AB15" s="75"/>
      <c r="AC15" s="115"/>
      <c r="AD15" s="35" t="s">
        <v>126</v>
      </c>
      <c r="AE15" s="35" t="s">
        <v>260</v>
      </c>
      <c r="AF15" s="35" t="s">
        <v>289</v>
      </c>
      <c r="AG15" s="115" t="s">
        <v>154</v>
      </c>
    </row>
    <row r="16" spans="1:33" s="6" customFormat="1" ht="12.75">
      <c r="A16" s="104" t="s">
        <v>302</v>
      </c>
      <c r="B16" s="18" t="s">
        <v>124</v>
      </c>
      <c r="C16" s="90"/>
      <c r="D16" s="76"/>
      <c r="E16" s="76"/>
      <c r="F16" s="76"/>
      <c r="G16" s="76"/>
      <c r="H16" s="76"/>
      <c r="I16" s="12" t="s">
        <v>31</v>
      </c>
      <c r="J16" s="12"/>
      <c r="K16" s="12"/>
      <c r="L16" s="12"/>
      <c r="M16" s="12"/>
      <c r="N16" s="11"/>
      <c r="O16" s="21"/>
      <c r="P16" s="14"/>
      <c r="Q16" s="14">
        <v>2</v>
      </c>
      <c r="R16" s="22"/>
      <c r="S16" s="21">
        <v>2</v>
      </c>
      <c r="T16" s="54" t="s">
        <v>34</v>
      </c>
      <c r="U16" s="59" t="s">
        <v>202</v>
      </c>
      <c r="V16" s="105" t="str">
        <f>A$28</f>
        <v>demlab1f19lo</v>
      </c>
      <c r="W16" s="105" t="str">
        <f>B$28</f>
        <v>Demonstrációs laboratóriumi gyakorlat 1.</v>
      </c>
      <c r="X16" s="57"/>
      <c r="Y16" s="131"/>
      <c r="Z16" s="62"/>
      <c r="AA16" s="57"/>
      <c r="AB16" s="75"/>
      <c r="AC16" s="115"/>
      <c r="AD16" s="35" t="s">
        <v>126</v>
      </c>
      <c r="AE16" s="153" t="s">
        <v>260</v>
      </c>
      <c r="AF16" s="153" t="s">
        <v>289</v>
      </c>
      <c r="AG16" s="139" t="s">
        <v>155</v>
      </c>
    </row>
    <row r="17" spans="1:33" s="6" customFormat="1" ht="12.75">
      <c r="A17" s="104" t="s">
        <v>303</v>
      </c>
      <c r="B17" s="18" t="s">
        <v>50</v>
      </c>
      <c r="C17" s="90"/>
      <c r="D17" s="76"/>
      <c r="E17" s="76"/>
      <c r="F17" s="76"/>
      <c r="G17" s="76"/>
      <c r="H17" s="76"/>
      <c r="I17" s="12"/>
      <c r="J17" s="12" t="s">
        <v>31</v>
      </c>
      <c r="K17" s="12"/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54" t="s">
        <v>33</v>
      </c>
      <c r="U17" s="21" t="s">
        <v>32</v>
      </c>
      <c r="V17" s="111" t="str">
        <f>'Fizikatanár közös rész'!A$22</f>
        <v>mechf19va</v>
      </c>
      <c r="W17" s="111" t="str">
        <f>'Fizikatanár közös rész'!B$22</f>
        <v>Mechanika</v>
      </c>
      <c r="X17" s="57"/>
      <c r="Y17" s="131"/>
      <c r="Z17" s="62"/>
      <c r="AA17" s="57"/>
      <c r="AB17" s="75"/>
      <c r="AC17" s="115"/>
      <c r="AD17" s="35" t="s">
        <v>127</v>
      </c>
      <c r="AE17" s="35" t="s">
        <v>264</v>
      </c>
      <c r="AF17" s="35" t="s">
        <v>289</v>
      </c>
      <c r="AG17" s="115" t="s">
        <v>156</v>
      </c>
    </row>
    <row r="18" spans="1:33" s="6" customFormat="1" ht="12.75">
      <c r="A18" s="104" t="s">
        <v>279</v>
      </c>
      <c r="B18" s="18" t="s">
        <v>51</v>
      </c>
      <c r="C18" s="90"/>
      <c r="D18" s="76"/>
      <c r="E18" s="76"/>
      <c r="F18" s="76"/>
      <c r="G18" s="76"/>
      <c r="H18" s="76"/>
      <c r="I18" s="12"/>
      <c r="J18" s="12"/>
      <c r="K18" s="12" t="s">
        <v>31</v>
      </c>
      <c r="L18" s="12"/>
      <c r="M18" s="12"/>
      <c r="N18" s="11"/>
      <c r="O18" s="21"/>
      <c r="P18" s="14"/>
      <c r="Q18" s="14">
        <v>2</v>
      </c>
      <c r="R18" s="22"/>
      <c r="S18" s="21">
        <v>2</v>
      </c>
      <c r="T18" s="54" t="s">
        <v>34</v>
      </c>
      <c r="U18" s="21" t="s">
        <v>32</v>
      </c>
      <c r="V18" s="111" t="str">
        <f>'Fizikatanár közös rész'!A$37</f>
        <v>fiztan1f19go</v>
      </c>
      <c r="W18" s="111" t="str">
        <f>'Fizikatanár közös rész'!B$37</f>
        <v>A fizika tanítása I</v>
      </c>
      <c r="X18" s="57"/>
      <c r="Y18" s="131"/>
      <c r="Z18" s="62"/>
      <c r="AA18" s="57"/>
      <c r="AB18" s="75"/>
      <c r="AC18" s="115"/>
      <c r="AD18" s="35" t="s">
        <v>125</v>
      </c>
      <c r="AE18" s="35" t="s">
        <v>263</v>
      </c>
      <c r="AF18" s="35" t="s">
        <v>289</v>
      </c>
      <c r="AG18" s="115" t="s">
        <v>157</v>
      </c>
    </row>
    <row r="19" spans="1:33" s="6" customFormat="1" ht="12.75">
      <c r="A19" s="261" t="s">
        <v>35</v>
      </c>
      <c r="B19" s="262"/>
      <c r="C19" s="86">
        <f aca="true" t="shared" si="0" ref="C19:H19">SUMIF(C9:C18,"=x",$O9:$O18)+SUMIF(C9:C18,"=x",$P9:$P18)+SUMIF(C9:C18,"=x",$Q9:$Q18)</f>
        <v>0</v>
      </c>
      <c r="D19" s="78">
        <f t="shared" si="0"/>
        <v>0</v>
      </c>
      <c r="E19" s="78">
        <f t="shared" si="0"/>
        <v>0</v>
      </c>
      <c r="F19" s="78">
        <f t="shared" si="0"/>
        <v>0</v>
      </c>
      <c r="G19" s="78">
        <f t="shared" si="0"/>
        <v>0</v>
      </c>
      <c r="H19" s="78">
        <f t="shared" si="0"/>
        <v>0</v>
      </c>
      <c r="I19" s="29">
        <f aca="true" t="shared" si="1" ref="I19:N19">SUMIF(I7:I18,"=x",$O7:$O18)+SUMIF(I7:I18,"=x",$P7:$P18)+SUMIF(I7:I18,"=x",$Q7:$Q18)</f>
        <v>8</v>
      </c>
      <c r="J19" s="29">
        <f t="shared" si="1"/>
        <v>10</v>
      </c>
      <c r="K19" s="29">
        <f t="shared" si="1"/>
        <v>6</v>
      </c>
      <c r="L19" s="29">
        <f t="shared" si="1"/>
        <v>8</v>
      </c>
      <c r="M19" s="29">
        <f t="shared" si="1"/>
        <v>0</v>
      </c>
      <c r="N19" s="30">
        <f t="shared" si="1"/>
        <v>0</v>
      </c>
      <c r="O19" s="248">
        <f>SUM(C19:N19)</f>
        <v>32</v>
      </c>
      <c r="P19" s="249"/>
      <c r="Q19" s="249"/>
      <c r="R19" s="249"/>
      <c r="S19" s="249"/>
      <c r="T19" s="250"/>
      <c r="U19" s="276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8"/>
    </row>
    <row r="20" spans="1:33" s="6" customFormat="1" ht="12.75">
      <c r="A20" s="244" t="s">
        <v>36</v>
      </c>
      <c r="B20" s="245"/>
      <c r="C20" s="87">
        <f aca="true" t="shared" si="2" ref="C20:H20">SUMIF(C9:C18,"=x",$S9:$S18)</f>
        <v>0</v>
      </c>
      <c r="D20" s="80">
        <f t="shared" si="2"/>
        <v>0</v>
      </c>
      <c r="E20" s="80">
        <f t="shared" si="2"/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32">
        <f aca="true" t="shared" si="3" ref="I20:N20">SUMIF(I7:I18,"=x",$S7:$S18)</f>
        <v>9</v>
      </c>
      <c r="J20" s="32">
        <f t="shared" si="3"/>
        <v>11</v>
      </c>
      <c r="K20" s="32">
        <f t="shared" si="3"/>
        <v>7</v>
      </c>
      <c r="L20" s="32">
        <f t="shared" si="3"/>
        <v>11</v>
      </c>
      <c r="M20" s="32">
        <f t="shared" si="3"/>
        <v>0</v>
      </c>
      <c r="N20" s="33">
        <f t="shared" si="3"/>
        <v>0</v>
      </c>
      <c r="O20" s="251">
        <f>SUM(C20:N20)</f>
        <v>38</v>
      </c>
      <c r="P20" s="252"/>
      <c r="Q20" s="252"/>
      <c r="R20" s="252"/>
      <c r="S20" s="252"/>
      <c r="T20" s="253"/>
      <c r="U20" s="279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1"/>
    </row>
    <row r="21" spans="1:33" s="6" customFormat="1" ht="12.75">
      <c r="A21" s="246" t="s">
        <v>37</v>
      </c>
      <c r="B21" s="247"/>
      <c r="C21" s="88">
        <f aca="true" t="shared" si="4" ref="C21:H21">SUMPRODUCT(--(C9:C18="x"),--($T9:$T18="K"))</f>
        <v>0</v>
      </c>
      <c r="D21" s="82">
        <f t="shared" si="4"/>
        <v>0</v>
      </c>
      <c r="E21" s="82">
        <f t="shared" si="4"/>
        <v>0</v>
      </c>
      <c r="F21" s="82">
        <f t="shared" si="4"/>
        <v>0</v>
      </c>
      <c r="G21" s="82">
        <f t="shared" si="4"/>
        <v>0</v>
      </c>
      <c r="H21" s="82">
        <f t="shared" si="4"/>
        <v>0</v>
      </c>
      <c r="I21" s="26">
        <f aca="true" t="shared" si="5" ref="I21:N21">SUMPRODUCT(--(I7:I18="x"),--($T7:$T18="K"))</f>
        <v>1</v>
      </c>
      <c r="J21" s="26">
        <f t="shared" si="5"/>
        <v>3</v>
      </c>
      <c r="K21" s="26">
        <f t="shared" si="5"/>
        <v>1</v>
      </c>
      <c r="L21" s="26">
        <f t="shared" si="5"/>
        <v>3</v>
      </c>
      <c r="M21" s="26">
        <f t="shared" si="5"/>
        <v>0</v>
      </c>
      <c r="N21" s="27">
        <f t="shared" si="5"/>
        <v>0</v>
      </c>
      <c r="O21" s="254">
        <f>SUM(C21:N21)</f>
        <v>8</v>
      </c>
      <c r="P21" s="255"/>
      <c r="Q21" s="255"/>
      <c r="R21" s="255"/>
      <c r="S21" s="255"/>
      <c r="T21" s="256"/>
      <c r="U21" s="279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1"/>
    </row>
    <row r="22" spans="1:33" s="6" customFormat="1" ht="12.75">
      <c r="A22" s="267" t="s">
        <v>205</v>
      </c>
      <c r="B22" s="268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5"/>
    </row>
    <row r="23" spans="1:33" s="6" customFormat="1" ht="12.75">
      <c r="A23" s="261" t="s">
        <v>35</v>
      </c>
      <c r="B23" s="262"/>
      <c r="C23" s="86"/>
      <c r="D23" s="78"/>
      <c r="E23" s="78"/>
      <c r="F23" s="78"/>
      <c r="G23" s="78"/>
      <c r="H23" s="78"/>
      <c r="I23" s="29"/>
      <c r="J23" s="29"/>
      <c r="K23" s="29">
        <v>4</v>
      </c>
      <c r="L23" s="29"/>
      <c r="M23" s="29"/>
      <c r="N23" s="30"/>
      <c r="O23" s="248">
        <f>SUM(C23:N23)</f>
        <v>4</v>
      </c>
      <c r="P23" s="249"/>
      <c r="Q23" s="249"/>
      <c r="R23" s="249"/>
      <c r="S23" s="249"/>
      <c r="T23" s="250"/>
      <c r="U23" s="279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1"/>
    </row>
    <row r="24" spans="1:33" s="6" customFormat="1" ht="12.75">
      <c r="A24" s="244" t="s">
        <v>36</v>
      </c>
      <c r="B24" s="245"/>
      <c r="C24" s="87"/>
      <c r="D24" s="80"/>
      <c r="E24" s="80"/>
      <c r="F24" s="80"/>
      <c r="G24" s="80"/>
      <c r="H24" s="80"/>
      <c r="I24" s="32"/>
      <c r="J24" s="32"/>
      <c r="K24" s="32">
        <v>6</v>
      </c>
      <c r="L24" s="32"/>
      <c r="M24" s="32"/>
      <c r="N24" s="33"/>
      <c r="O24" s="251">
        <f>SUM(C24:N24)</f>
        <v>6</v>
      </c>
      <c r="P24" s="252"/>
      <c r="Q24" s="252"/>
      <c r="R24" s="252"/>
      <c r="S24" s="252"/>
      <c r="T24" s="253"/>
      <c r="U24" s="279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1"/>
    </row>
    <row r="25" spans="1:33" s="6" customFormat="1" ht="12.75">
      <c r="A25" s="246" t="s">
        <v>37</v>
      </c>
      <c r="B25" s="247"/>
      <c r="C25" s="88"/>
      <c r="D25" s="82"/>
      <c r="E25" s="82"/>
      <c r="F25" s="82"/>
      <c r="G25" s="82"/>
      <c r="H25" s="82"/>
      <c r="I25" s="26"/>
      <c r="J25" s="26"/>
      <c r="K25" s="26">
        <v>2</v>
      </c>
      <c r="L25" s="26"/>
      <c r="M25" s="26"/>
      <c r="N25" s="27"/>
      <c r="O25" s="254">
        <f>SUM(C25:N25)</f>
        <v>2</v>
      </c>
      <c r="P25" s="255"/>
      <c r="Q25" s="255"/>
      <c r="R25" s="255"/>
      <c r="S25" s="255"/>
      <c r="T25" s="256"/>
      <c r="U25" s="279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1"/>
    </row>
    <row r="26" spans="1:33" s="6" customFormat="1" ht="12.75">
      <c r="A26" s="267" t="s">
        <v>105</v>
      </c>
      <c r="B26" s="268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5"/>
    </row>
    <row r="27" spans="1:33" s="6" customFormat="1" ht="12.75">
      <c r="A27" s="23" t="s">
        <v>64</v>
      </c>
      <c r="B27" s="18" t="s">
        <v>65</v>
      </c>
      <c r="C27" s="90"/>
      <c r="D27" s="76"/>
      <c r="E27" s="76"/>
      <c r="F27" s="76"/>
      <c r="G27" s="76"/>
      <c r="H27" s="76"/>
      <c r="I27" s="12" t="s">
        <v>31</v>
      </c>
      <c r="J27" s="12"/>
      <c r="K27" s="12"/>
      <c r="L27" s="12"/>
      <c r="M27" s="12"/>
      <c r="N27" s="11"/>
      <c r="O27" s="21">
        <v>2</v>
      </c>
      <c r="P27" s="14"/>
      <c r="Q27" s="14"/>
      <c r="R27" s="22"/>
      <c r="S27" s="21">
        <v>2</v>
      </c>
      <c r="T27" s="54" t="s">
        <v>33</v>
      </c>
      <c r="U27" s="21" t="s">
        <v>32</v>
      </c>
      <c r="V27" s="111" t="str">
        <f>'Fizikatanár közös rész'!A$37</f>
        <v>fiztan1f19go</v>
      </c>
      <c r="W27" s="118" t="str">
        <f>'Fizikatanár közös rész'!B$37</f>
        <v>A fizika tanítása I</v>
      </c>
      <c r="X27" s="57" t="s">
        <v>90</v>
      </c>
      <c r="Y27" s="131" t="s">
        <v>90</v>
      </c>
      <c r="Z27" s="62"/>
      <c r="AA27" s="57"/>
      <c r="AB27" s="75"/>
      <c r="AC27" s="115"/>
      <c r="AD27" s="24" t="s">
        <v>127</v>
      </c>
      <c r="AE27" s="24" t="s">
        <v>264</v>
      </c>
      <c r="AF27" s="24" t="s">
        <v>289</v>
      </c>
      <c r="AG27" s="115" t="s">
        <v>158</v>
      </c>
    </row>
    <row r="28" spans="1:33" s="6" customFormat="1" ht="12.75">
      <c r="A28" s="104" t="s">
        <v>304</v>
      </c>
      <c r="B28" s="18" t="s">
        <v>66</v>
      </c>
      <c r="C28" s="90"/>
      <c r="D28" s="76"/>
      <c r="E28" s="76"/>
      <c r="F28" s="76"/>
      <c r="G28" s="76"/>
      <c r="H28" s="76"/>
      <c r="I28" s="12" t="s">
        <v>31</v>
      </c>
      <c r="J28" s="12"/>
      <c r="K28" s="12"/>
      <c r="L28" s="12"/>
      <c r="M28" s="12"/>
      <c r="N28" s="11"/>
      <c r="O28" s="21"/>
      <c r="P28" s="14"/>
      <c r="Q28" s="14">
        <v>3</v>
      </c>
      <c r="R28" s="22"/>
      <c r="S28" s="21">
        <v>2</v>
      </c>
      <c r="T28" s="54" t="s">
        <v>34</v>
      </c>
      <c r="U28" s="20" t="s">
        <v>32</v>
      </c>
      <c r="V28" s="121" t="str">
        <f>'Fizikatanár közös rész'!A$32</f>
        <v>ff5t4m02</v>
      </c>
      <c r="W28" s="122" t="str">
        <f>'Fizikatanár közös rész'!B$32</f>
        <v>Kísérletek és feladatok</v>
      </c>
      <c r="X28" s="59" t="s">
        <v>202</v>
      </c>
      <c r="Y28" s="134" t="str">
        <f>A$16</f>
        <v>demkisf19lo</v>
      </c>
      <c r="Z28" s="179" t="str">
        <f>B$16</f>
        <v>Demonstrációs kísérletek</v>
      </c>
      <c r="AA28" s="57"/>
      <c r="AB28" s="75"/>
      <c r="AC28" s="115"/>
      <c r="AD28" s="35" t="s">
        <v>126</v>
      </c>
      <c r="AE28" s="35" t="s">
        <v>260</v>
      </c>
      <c r="AF28" s="35" t="s">
        <v>289</v>
      </c>
      <c r="AG28" s="115" t="s">
        <v>159</v>
      </c>
    </row>
    <row r="29" spans="1:33" s="6" customFormat="1" ht="12.75">
      <c r="A29" s="23" t="s">
        <v>67</v>
      </c>
      <c r="B29" s="18" t="s">
        <v>68</v>
      </c>
      <c r="C29" s="90"/>
      <c r="D29" s="76"/>
      <c r="E29" s="76"/>
      <c r="F29" s="76"/>
      <c r="G29" s="76"/>
      <c r="H29" s="76"/>
      <c r="I29" s="12"/>
      <c r="J29" s="12" t="s">
        <v>31</v>
      </c>
      <c r="K29" s="12"/>
      <c r="L29" s="12"/>
      <c r="M29" s="12"/>
      <c r="N29" s="11"/>
      <c r="O29" s="21"/>
      <c r="P29" s="14"/>
      <c r="Q29" s="14">
        <v>3</v>
      </c>
      <c r="R29" s="22"/>
      <c r="S29" s="21">
        <v>2</v>
      </c>
      <c r="T29" s="54" t="s">
        <v>34</v>
      </c>
      <c r="U29" s="20" t="s">
        <v>32</v>
      </c>
      <c r="V29" s="121" t="str">
        <f>A$28</f>
        <v>demlab1f19lo</v>
      </c>
      <c r="W29" s="122" t="str">
        <f>B$28</f>
        <v>Demonstrációs laboratóriumi gyakorlat 1.</v>
      </c>
      <c r="X29" s="57" t="s">
        <v>90</v>
      </c>
      <c r="Y29" s="131" t="s">
        <v>90</v>
      </c>
      <c r="Z29" s="62"/>
      <c r="AA29" s="57"/>
      <c r="AB29" s="75"/>
      <c r="AC29" s="115"/>
      <c r="AD29" s="35" t="s">
        <v>126</v>
      </c>
      <c r="AE29" s="35" t="s">
        <v>260</v>
      </c>
      <c r="AF29" s="35" t="s">
        <v>289</v>
      </c>
      <c r="AG29" s="115" t="s">
        <v>160</v>
      </c>
    </row>
    <row r="30" spans="1:33" s="6" customFormat="1" ht="12.75">
      <c r="A30" s="261" t="s">
        <v>35</v>
      </c>
      <c r="B30" s="262"/>
      <c r="C30" s="86">
        <f aca="true" t="shared" si="6" ref="C30:N30">SUMIF(C27:C29,"=x",$O27:$O29)+SUMIF(C27:C29,"=x",$P27:$P29)+SUMIF(C27:C29,"=x",$Q27:$Q29)</f>
        <v>0</v>
      </c>
      <c r="D30" s="78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29">
        <f t="shared" si="6"/>
        <v>5</v>
      </c>
      <c r="J30" s="29">
        <f t="shared" si="6"/>
        <v>3</v>
      </c>
      <c r="K30" s="29">
        <f t="shared" si="6"/>
        <v>0</v>
      </c>
      <c r="L30" s="29">
        <f t="shared" si="6"/>
        <v>0</v>
      </c>
      <c r="M30" s="29">
        <f t="shared" si="6"/>
        <v>0</v>
      </c>
      <c r="N30" s="30">
        <f t="shared" si="6"/>
        <v>0</v>
      </c>
      <c r="O30" s="248">
        <f>SUM(C30:N30)</f>
        <v>8</v>
      </c>
      <c r="P30" s="249"/>
      <c r="Q30" s="249"/>
      <c r="R30" s="249"/>
      <c r="S30" s="249"/>
      <c r="T30" s="250"/>
      <c r="U30" s="276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8"/>
    </row>
    <row r="31" spans="1:33" s="6" customFormat="1" ht="12.75">
      <c r="A31" s="244" t="s">
        <v>36</v>
      </c>
      <c r="B31" s="245"/>
      <c r="C31" s="87">
        <f aca="true" t="shared" si="7" ref="C31:N31">SUMIF(C27:C29,"=x",$S27:$S29)</f>
        <v>0</v>
      </c>
      <c r="D31" s="80">
        <f t="shared" si="7"/>
        <v>0</v>
      </c>
      <c r="E31" s="80">
        <f t="shared" si="7"/>
        <v>0</v>
      </c>
      <c r="F31" s="80">
        <f t="shared" si="7"/>
        <v>0</v>
      </c>
      <c r="G31" s="80">
        <f t="shared" si="7"/>
        <v>0</v>
      </c>
      <c r="H31" s="80">
        <f t="shared" si="7"/>
        <v>0</v>
      </c>
      <c r="I31" s="32">
        <f t="shared" si="7"/>
        <v>4</v>
      </c>
      <c r="J31" s="32">
        <f t="shared" si="7"/>
        <v>2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3">
        <f t="shared" si="7"/>
        <v>0</v>
      </c>
      <c r="O31" s="251">
        <f>SUM(C31:N31)</f>
        <v>6</v>
      </c>
      <c r="P31" s="252"/>
      <c r="Q31" s="252"/>
      <c r="R31" s="252"/>
      <c r="S31" s="252"/>
      <c r="T31" s="253"/>
      <c r="U31" s="279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1"/>
    </row>
    <row r="32" spans="1:33" s="6" customFormat="1" ht="12.75">
      <c r="A32" s="246" t="s">
        <v>37</v>
      </c>
      <c r="B32" s="247"/>
      <c r="C32" s="88">
        <f aca="true" t="shared" si="8" ref="C32:N32">SUMPRODUCT(--(C27:C29="x"),--($T27:$T29="K"))</f>
        <v>0</v>
      </c>
      <c r="D32" s="82">
        <f t="shared" si="8"/>
        <v>0</v>
      </c>
      <c r="E32" s="82">
        <f t="shared" si="8"/>
        <v>0</v>
      </c>
      <c r="F32" s="82">
        <f t="shared" si="8"/>
        <v>0</v>
      </c>
      <c r="G32" s="82">
        <f t="shared" si="8"/>
        <v>0</v>
      </c>
      <c r="H32" s="82">
        <f t="shared" si="8"/>
        <v>0</v>
      </c>
      <c r="I32" s="26">
        <f t="shared" si="8"/>
        <v>1</v>
      </c>
      <c r="J32" s="26">
        <f t="shared" si="8"/>
        <v>0</v>
      </c>
      <c r="K32" s="26">
        <f t="shared" si="8"/>
        <v>0</v>
      </c>
      <c r="L32" s="26">
        <f t="shared" si="8"/>
        <v>0</v>
      </c>
      <c r="M32" s="26">
        <f t="shared" si="8"/>
        <v>0</v>
      </c>
      <c r="N32" s="27">
        <f t="shared" si="8"/>
        <v>0</v>
      </c>
      <c r="O32" s="254">
        <f>SUM(C32:N32)</f>
        <v>1</v>
      </c>
      <c r="P32" s="255"/>
      <c r="Q32" s="255"/>
      <c r="R32" s="255"/>
      <c r="S32" s="255"/>
      <c r="T32" s="256"/>
      <c r="U32" s="279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1"/>
    </row>
    <row r="33" spans="1:33" s="6" customFormat="1" ht="12.75">
      <c r="A33" s="267" t="s">
        <v>61</v>
      </c>
      <c r="B33" s="268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5"/>
    </row>
    <row r="34" spans="1:33" s="6" customFormat="1" ht="12.75">
      <c r="A34" s="140" t="s">
        <v>135</v>
      </c>
      <c r="B34" s="18" t="s">
        <v>62</v>
      </c>
      <c r="C34" s="90"/>
      <c r="D34" s="76"/>
      <c r="E34" s="76"/>
      <c r="F34" s="76"/>
      <c r="G34" s="76"/>
      <c r="H34" s="76"/>
      <c r="I34" s="12"/>
      <c r="J34" s="12"/>
      <c r="K34" s="100" t="s">
        <v>123</v>
      </c>
      <c r="L34" s="12" t="s">
        <v>31</v>
      </c>
      <c r="M34" s="12"/>
      <c r="N34" s="11"/>
      <c r="O34" s="21"/>
      <c r="P34" s="14"/>
      <c r="Q34" s="14"/>
      <c r="R34" s="22"/>
      <c r="S34" s="21">
        <v>2</v>
      </c>
      <c r="T34" s="54" t="s">
        <v>33</v>
      </c>
      <c r="U34" s="61" t="s">
        <v>91</v>
      </c>
      <c r="V34" s="109" t="str">
        <f>A$9</f>
        <v>elmfiz3bf19va</v>
      </c>
      <c r="W34" s="109" t="str">
        <f>B$9</f>
        <v>Kvantummechanika B</v>
      </c>
      <c r="X34" s="58" t="s">
        <v>91</v>
      </c>
      <c r="Y34" s="109" t="str">
        <f>A$10</f>
        <v>elmfiz4bf19va</v>
      </c>
      <c r="Z34" s="116" t="str">
        <f>B$10</f>
        <v>Statisztikus fizika B</v>
      </c>
      <c r="AA34" s="57"/>
      <c r="AB34" s="75"/>
      <c r="AC34" s="115"/>
      <c r="AD34" s="35" t="s">
        <v>126</v>
      </c>
      <c r="AE34" s="35" t="s">
        <v>260</v>
      </c>
      <c r="AF34" s="35" t="s">
        <v>289</v>
      </c>
      <c r="AG34" s="120" t="s">
        <v>149</v>
      </c>
    </row>
    <row r="35" spans="1:33" s="6" customFormat="1" ht="12.75">
      <c r="A35" s="261" t="s">
        <v>35</v>
      </c>
      <c r="B35" s="262"/>
      <c r="C35" s="86">
        <f aca="true" t="shared" si="9" ref="C35:N35">SUMIF(C34:C34,"=x",$O34:$O34)+SUMIF(C34:C34,"=x",$P34:$P34)+SUMIF(C34:C34,"=x",$Q34:$Q34)</f>
        <v>0</v>
      </c>
      <c r="D35" s="78">
        <f t="shared" si="9"/>
        <v>0</v>
      </c>
      <c r="E35" s="78">
        <f t="shared" si="9"/>
        <v>0</v>
      </c>
      <c r="F35" s="78">
        <f t="shared" si="9"/>
        <v>0</v>
      </c>
      <c r="G35" s="78">
        <f t="shared" si="9"/>
        <v>0</v>
      </c>
      <c r="H35" s="78">
        <f t="shared" si="9"/>
        <v>0</v>
      </c>
      <c r="I35" s="29">
        <f t="shared" si="9"/>
        <v>0</v>
      </c>
      <c r="J35" s="29">
        <f t="shared" si="9"/>
        <v>0</v>
      </c>
      <c r="K35" s="29">
        <f t="shared" si="9"/>
        <v>0</v>
      </c>
      <c r="L35" s="29">
        <f t="shared" si="9"/>
        <v>0</v>
      </c>
      <c r="M35" s="29">
        <f t="shared" si="9"/>
        <v>0</v>
      </c>
      <c r="N35" s="30">
        <f t="shared" si="9"/>
        <v>0</v>
      </c>
      <c r="O35" s="248">
        <f>SUM(C35:N35)</f>
        <v>0</v>
      </c>
      <c r="P35" s="249"/>
      <c r="Q35" s="249"/>
      <c r="R35" s="249"/>
      <c r="S35" s="249"/>
      <c r="T35" s="250"/>
      <c r="U35" s="276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8"/>
    </row>
    <row r="36" spans="1:33" s="6" customFormat="1" ht="12.75">
      <c r="A36" s="244" t="s">
        <v>36</v>
      </c>
      <c r="B36" s="245"/>
      <c r="C36" s="87">
        <f aca="true" t="shared" si="10" ref="C36:N36">SUMIF(C34:C34,"=x",$S34:$S34)</f>
        <v>0</v>
      </c>
      <c r="D36" s="80">
        <f t="shared" si="10"/>
        <v>0</v>
      </c>
      <c r="E36" s="80">
        <f t="shared" si="10"/>
        <v>0</v>
      </c>
      <c r="F36" s="80">
        <f t="shared" si="10"/>
        <v>0</v>
      </c>
      <c r="G36" s="80">
        <f t="shared" si="10"/>
        <v>0</v>
      </c>
      <c r="H36" s="80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2</v>
      </c>
      <c r="M36" s="32">
        <f t="shared" si="10"/>
        <v>0</v>
      </c>
      <c r="N36" s="33">
        <f t="shared" si="10"/>
        <v>0</v>
      </c>
      <c r="O36" s="251">
        <f>SUM(C36:N36)</f>
        <v>2</v>
      </c>
      <c r="P36" s="252"/>
      <c r="Q36" s="252"/>
      <c r="R36" s="252"/>
      <c r="S36" s="252"/>
      <c r="T36" s="253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1"/>
    </row>
    <row r="37" spans="1:33" s="6" customFormat="1" ht="12.75">
      <c r="A37" s="246" t="s">
        <v>37</v>
      </c>
      <c r="B37" s="247"/>
      <c r="C37" s="88">
        <f aca="true" t="shared" si="11" ref="C37:N37">SUMPRODUCT(--(C34:C34="x"),--($T34:$T34="K"))</f>
        <v>0</v>
      </c>
      <c r="D37" s="82">
        <f t="shared" si="11"/>
        <v>0</v>
      </c>
      <c r="E37" s="82">
        <f t="shared" si="11"/>
        <v>0</v>
      </c>
      <c r="F37" s="82">
        <f t="shared" si="11"/>
        <v>0</v>
      </c>
      <c r="G37" s="82">
        <f t="shared" si="11"/>
        <v>0</v>
      </c>
      <c r="H37" s="82">
        <f t="shared" si="11"/>
        <v>0</v>
      </c>
      <c r="I37" s="26">
        <f t="shared" si="11"/>
        <v>0</v>
      </c>
      <c r="J37" s="26">
        <f t="shared" si="11"/>
        <v>0</v>
      </c>
      <c r="K37" s="26">
        <f t="shared" si="11"/>
        <v>0</v>
      </c>
      <c r="L37" s="26">
        <f t="shared" si="11"/>
        <v>1</v>
      </c>
      <c r="M37" s="26">
        <f t="shared" si="11"/>
        <v>0</v>
      </c>
      <c r="N37" s="27">
        <f t="shared" si="11"/>
        <v>0</v>
      </c>
      <c r="O37" s="254">
        <f>SUM(C37:N37)</f>
        <v>1</v>
      </c>
      <c r="P37" s="255"/>
      <c r="Q37" s="255"/>
      <c r="R37" s="255"/>
      <c r="S37" s="255"/>
      <c r="T37" s="256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1"/>
    </row>
    <row r="38" spans="1:33" s="6" customFormat="1" ht="12.75">
      <c r="A38" s="267" t="s">
        <v>69</v>
      </c>
      <c r="B38" s="268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5"/>
    </row>
    <row r="39" spans="1:33" s="6" customFormat="1" ht="12.75">
      <c r="A39" s="23" t="s">
        <v>70</v>
      </c>
      <c r="B39" s="18" t="s">
        <v>130</v>
      </c>
      <c r="C39" s="90"/>
      <c r="D39" s="76"/>
      <c r="E39" s="76"/>
      <c r="F39" s="76"/>
      <c r="G39" s="76"/>
      <c r="H39" s="76"/>
      <c r="I39" s="12"/>
      <c r="J39" s="12"/>
      <c r="K39" s="12" t="s">
        <v>123</v>
      </c>
      <c r="L39" s="12" t="s">
        <v>31</v>
      </c>
      <c r="M39" s="12"/>
      <c r="N39" s="11"/>
      <c r="O39" s="21"/>
      <c r="P39" s="14">
        <v>2</v>
      </c>
      <c r="Q39" s="14"/>
      <c r="R39" s="22"/>
      <c r="S39" s="21">
        <v>2</v>
      </c>
      <c r="T39" s="54" t="s">
        <v>34</v>
      </c>
      <c r="U39" s="20" t="s">
        <v>32</v>
      </c>
      <c r="V39" s="121" t="str">
        <f>A$27</f>
        <v>ff5t1m51</v>
      </c>
      <c r="W39" s="122" t="str">
        <f>B$27</f>
        <v>A fizika tanítása II</v>
      </c>
      <c r="X39" s="21" t="s">
        <v>32</v>
      </c>
      <c r="Y39" s="111" t="str">
        <f>A$29</f>
        <v>ff5t4m53</v>
      </c>
      <c r="Z39" s="118" t="str">
        <f>B$29</f>
        <v>Demonstrációs laboratóriumi gyakorlat 2.</v>
      </c>
      <c r="AA39" s="57"/>
      <c r="AB39" s="75"/>
      <c r="AC39" s="115"/>
      <c r="AD39" s="43" t="s">
        <v>126</v>
      </c>
      <c r="AE39" s="43" t="s">
        <v>260</v>
      </c>
      <c r="AF39" s="43" t="s">
        <v>289</v>
      </c>
      <c r="AG39" s="62" t="s">
        <v>146</v>
      </c>
    </row>
    <row r="40" spans="1:33" s="6" customFormat="1" ht="12.75">
      <c r="A40" s="23" t="s">
        <v>71</v>
      </c>
      <c r="B40" s="18" t="s">
        <v>74</v>
      </c>
      <c r="C40" s="90"/>
      <c r="D40" s="76"/>
      <c r="E40" s="76"/>
      <c r="F40" s="76"/>
      <c r="G40" s="76"/>
      <c r="H40" s="76"/>
      <c r="I40" s="12"/>
      <c r="J40" s="12"/>
      <c r="K40" s="12"/>
      <c r="L40" s="100" t="s">
        <v>123</v>
      </c>
      <c r="M40" s="12" t="s">
        <v>31</v>
      </c>
      <c r="N40" s="11"/>
      <c r="O40" s="21"/>
      <c r="P40" s="14">
        <v>1</v>
      </c>
      <c r="Q40" s="14"/>
      <c r="R40" s="22"/>
      <c r="S40" s="21">
        <v>1</v>
      </c>
      <c r="T40" s="54" t="s">
        <v>75</v>
      </c>
      <c r="U40" s="57"/>
      <c r="V40" s="75"/>
      <c r="W40" s="115"/>
      <c r="X40" s="57"/>
      <c r="Y40" s="75"/>
      <c r="Z40" s="115"/>
      <c r="AA40" s="57"/>
      <c r="AB40" s="75"/>
      <c r="AC40" s="115"/>
      <c r="AD40" s="24" t="s">
        <v>81</v>
      </c>
      <c r="AE40" s="24" t="s">
        <v>262</v>
      </c>
      <c r="AF40" s="24" t="s">
        <v>289</v>
      </c>
      <c r="AG40" s="62" t="s">
        <v>147</v>
      </c>
    </row>
    <row r="41" spans="1:33" s="6" customFormat="1" ht="12.75">
      <c r="A41" s="23" t="s">
        <v>72</v>
      </c>
      <c r="B41" s="18" t="s">
        <v>73</v>
      </c>
      <c r="C41" s="90"/>
      <c r="D41" s="76"/>
      <c r="E41" s="76"/>
      <c r="F41" s="76"/>
      <c r="G41" s="76"/>
      <c r="H41" s="76"/>
      <c r="I41" s="12"/>
      <c r="J41" s="12"/>
      <c r="K41" s="12"/>
      <c r="L41" s="12"/>
      <c r="M41" s="100" t="s">
        <v>123</v>
      </c>
      <c r="N41" s="11" t="s">
        <v>31</v>
      </c>
      <c r="O41" s="21"/>
      <c r="P41" s="14">
        <v>1</v>
      </c>
      <c r="Q41" s="14"/>
      <c r="R41" s="22"/>
      <c r="S41" s="21">
        <v>1</v>
      </c>
      <c r="T41" s="54" t="s">
        <v>75</v>
      </c>
      <c r="U41" s="20"/>
      <c r="V41" s="121"/>
      <c r="W41" s="115"/>
      <c r="X41" s="57"/>
      <c r="Y41" s="75"/>
      <c r="Z41" s="115"/>
      <c r="AA41" s="57"/>
      <c r="AB41" s="75"/>
      <c r="AC41" s="115"/>
      <c r="AD41" s="24" t="s">
        <v>81</v>
      </c>
      <c r="AE41" s="24" t="s">
        <v>262</v>
      </c>
      <c r="AF41" s="24" t="s">
        <v>289</v>
      </c>
      <c r="AG41" s="62" t="s">
        <v>148</v>
      </c>
    </row>
    <row r="42" spans="1:33" s="6" customFormat="1" ht="12.75">
      <c r="A42" s="261" t="s">
        <v>35</v>
      </c>
      <c r="B42" s="262"/>
      <c r="C42" s="86">
        <f aca="true" t="shared" si="12" ref="C42:N42">SUMIF(C39:C41,"=x",$O39:$O41)+SUMIF(C39:C41,"=x",$P39:$P41)+SUMIF(C39:C41,"=x",$Q39:$Q41)</f>
        <v>0</v>
      </c>
      <c r="D42" s="78">
        <f t="shared" si="12"/>
        <v>0</v>
      </c>
      <c r="E42" s="78">
        <f t="shared" si="12"/>
        <v>0</v>
      </c>
      <c r="F42" s="78">
        <f t="shared" si="12"/>
        <v>0</v>
      </c>
      <c r="G42" s="78">
        <f t="shared" si="12"/>
        <v>0</v>
      </c>
      <c r="H42" s="78">
        <f t="shared" si="12"/>
        <v>0</v>
      </c>
      <c r="I42" s="29">
        <f t="shared" si="12"/>
        <v>0</v>
      </c>
      <c r="J42" s="29">
        <f t="shared" si="12"/>
        <v>0</v>
      </c>
      <c r="K42" s="29">
        <f t="shared" si="12"/>
        <v>0</v>
      </c>
      <c r="L42" s="29">
        <f t="shared" si="12"/>
        <v>2</v>
      </c>
      <c r="M42" s="29">
        <f t="shared" si="12"/>
        <v>1</v>
      </c>
      <c r="N42" s="30">
        <f t="shared" si="12"/>
        <v>1</v>
      </c>
      <c r="O42" s="248">
        <f>SUM(C42:N42)</f>
        <v>4</v>
      </c>
      <c r="P42" s="249"/>
      <c r="Q42" s="249"/>
      <c r="R42" s="249"/>
      <c r="S42" s="249"/>
      <c r="T42" s="250"/>
      <c r="U42" s="276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8"/>
    </row>
    <row r="43" spans="1:33" s="6" customFormat="1" ht="12.75">
      <c r="A43" s="244" t="s">
        <v>36</v>
      </c>
      <c r="B43" s="245"/>
      <c r="C43" s="87">
        <f aca="true" t="shared" si="13" ref="C43:N43">SUMIF(C39:C41,"=x",$S39:$S41)</f>
        <v>0</v>
      </c>
      <c r="D43" s="80">
        <f t="shared" si="13"/>
        <v>0</v>
      </c>
      <c r="E43" s="80">
        <f t="shared" si="13"/>
        <v>0</v>
      </c>
      <c r="F43" s="80">
        <f t="shared" si="13"/>
        <v>0</v>
      </c>
      <c r="G43" s="80">
        <f t="shared" si="13"/>
        <v>0</v>
      </c>
      <c r="H43" s="80">
        <f t="shared" si="13"/>
        <v>0</v>
      </c>
      <c r="I43" s="32">
        <f t="shared" si="13"/>
        <v>0</v>
      </c>
      <c r="J43" s="32">
        <f t="shared" si="13"/>
        <v>0</v>
      </c>
      <c r="K43" s="32">
        <f t="shared" si="13"/>
        <v>0</v>
      </c>
      <c r="L43" s="32">
        <f t="shared" si="13"/>
        <v>2</v>
      </c>
      <c r="M43" s="32">
        <f t="shared" si="13"/>
        <v>1</v>
      </c>
      <c r="N43" s="33">
        <f t="shared" si="13"/>
        <v>1</v>
      </c>
      <c r="O43" s="251">
        <f>SUM(C43:N43)</f>
        <v>4</v>
      </c>
      <c r="P43" s="252"/>
      <c r="Q43" s="252"/>
      <c r="R43" s="252"/>
      <c r="S43" s="252"/>
      <c r="T43" s="253"/>
      <c r="U43" s="279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1"/>
    </row>
    <row r="44" spans="1:33" s="6" customFormat="1" ht="12.75">
      <c r="A44" s="246" t="s">
        <v>37</v>
      </c>
      <c r="B44" s="247"/>
      <c r="C44" s="88">
        <f>SUMPRODUCT(--(C39:C41="x"),--($T39:$T41="K"))</f>
        <v>0</v>
      </c>
      <c r="D44" s="82">
        <f aca="true" t="shared" si="14" ref="D44:N44">SUMPRODUCT(--(D39:D41="x"),--($T39:$T41="K"))</f>
        <v>0</v>
      </c>
      <c r="E44" s="82">
        <f t="shared" si="14"/>
        <v>0</v>
      </c>
      <c r="F44" s="82">
        <f t="shared" si="14"/>
        <v>0</v>
      </c>
      <c r="G44" s="82">
        <f t="shared" si="14"/>
        <v>0</v>
      </c>
      <c r="H44" s="82">
        <f t="shared" si="14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26">
        <f t="shared" si="14"/>
        <v>0</v>
      </c>
      <c r="M44" s="26">
        <f t="shared" si="14"/>
        <v>0</v>
      </c>
      <c r="N44" s="27">
        <f t="shared" si="14"/>
        <v>0</v>
      </c>
      <c r="O44" s="254">
        <f>SUM(C44:N44)</f>
        <v>0</v>
      </c>
      <c r="P44" s="255"/>
      <c r="Q44" s="255"/>
      <c r="R44" s="255"/>
      <c r="S44" s="255"/>
      <c r="T44" s="256"/>
      <c r="U44" s="279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1"/>
    </row>
    <row r="45" spans="1:33" s="6" customFormat="1" ht="12.75">
      <c r="A45" s="267" t="s">
        <v>8</v>
      </c>
      <c r="B45" s="268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5"/>
    </row>
    <row r="46" spans="1:33" s="6" customFormat="1" ht="12.75">
      <c r="A46" s="261" t="s">
        <v>35</v>
      </c>
      <c r="B46" s="262"/>
      <c r="C46" s="86">
        <f aca="true" t="shared" si="15" ref="C46:N48">SUMIF($A3:$A45,$A46,C3:C45)</f>
        <v>0</v>
      </c>
      <c r="D46" s="78">
        <f t="shared" si="15"/>
        <v>0</v>
      </c>
      <c r="E46" s="78">
        <f t="shared" si="15"/>
        <v>0</v>
      </c>
      <c r="F46" s="78">
        <f t="shared" si="15"/>
        <v>0</v>
      </c>
      <c r="G46" s="78">
        <f t="shared" si="15"/>
        <v>0</v>
      </c>
      <c r="H46" s="78">
        <f t="shared" si="15"/>
        <v>0</v>
      </c>
      <c r="I46" s="29">
        <f t="shared" si="15"/>
        <v>13</v>
      </c>
      <c r="J46" s="29">
        <f t="shared" si="15"/>
        <v>13</v>
      </c>
      <c r="K46" s="29">
        <f t="shared" si="15"/>
        <v>10</v>
      </c>
      <c r="L46" s="29">
        <f t="shared" si="15"/>
        <v>10</v>
      </c>
      <c r="M46" s="29">
        <f t="shared" si="15"/>
        <v>1</v>
      </c>
      <c r="N46" s="30">
        <f t="shared" si="15"/>
        <v>1</v>
      </c>
      <c r="O46" s="248">
        <f>SUM(C46:N46)</f>
        <v>48</v>
      </c>
      <c r="P46" s="249"/>
      <c r="Q46" s="249"/>
      <c r="R46" s="249"/>
      <c r="S46" s="249"/>
      <c r="T46" s="250"/>
      <c r="U46" s="279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1"/>
    </row>
    <row r="47" spans="1:33" s="6" customFormat="1" ht="12.75">
      <c r="A47" s="244" t="s">
        <v>36</v>
      </c>
      <c r="B47" s="245"/>
      <c r="C47" s="87">
        <f t="shared" si="15"/>
        <v>0</v>
      </c>
      <c r="D47" s="80">
        <f t="shared" si="15"/>
        <v>0</v>
      </c>
      <c r="E47" s="80">
        <f t="shared" si="15"/>
        <v>0</v>
      </c>
      <c r="F47" s="80">
        <f t="shared" si="15"/>
        <v>0</v>
      </c>
      <c r="G47" s="80">
        <f t="shared" si="15"/>
        <v>0</v>
      </c>
      <c r="H47" s="80">
        <f t="shared" si="15"/>
        <v>0</v>
      </c>
      <c r="I47" s="32">
        <f t="shared" si="15"/>
        <v>13</v>
      </c>
      <c r="J47" s="32">
        <f t="shared" si="15"/>
        <v>13</v>
      </c>
      <c r="K47" s="32">
        <f t="shared" si="15"/>
        <v>13</v>
      </c>
      <c r="L47" s="32">
        <f t="shared" si="15"/>
        <v>15</v>
      </c>
      <c r="M47" s="32">
        <f t="shared" si="15"/>
        <v>1</v>
      </c>
      <c r="N47" s="33">
        <f t="shared" si="15"/>
        <v>1</v>
      </c>
      <c r="O47" s="251">
        <f>SUM(C47:N47)</f>
        <v>56</v>
      </c>
      <c r="P47" s="252"/>
      <c r="Q47" s="252"/>
      <c r="R47" s="252"/>
      <c r="S47" s="252"/>
      <c r="T47" s="253"/>
      <c r="U47" s="279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1"/>
    </row>
    <row r="48" spans="1:33" s="6" customFormat="1" ht="12.75">
      <c r="A48" s="246" t="s">
        <v>37</v>
      </c>
      <c r="B48" s="247"/>
      <c r="C48" s="88">
        <f t="shared" si="15"/>
        <v>0</v>
      </c>
      <c r="D48" s="82">
        <f t="shared" si="15"/>
        <v>0</v>
      </c>
      <c r="E48" s="82">
        <f t="shared" si="15"/>
        <v>0</v>
      </c>
      <c r="F48" s="82">
        <f t="shared" si="15"/>
        <v>0</v>
      </c>
      <c r="G48" s="82">
        <f t="shared" si="15"/>
        <v>0</v>
      </c>
      <c r="H48" s="82">
        <f t="shared" si="15"/>
        <v>0</v>
      </c>
      <c r="I48" s="26">
        <f t="shared" si="15"/>
        <v>2</v>
      </c>
      <c r="J48" s="26">
        <f t="shared" si="15"/>
        <v>3</v>
      </c>
      <c r="K48" s="26">
        <f t="shared" si="15"/>
        <v>3</v>
      </c>
      <c r="L48" s="26">
        <f t="shared" si="15"/>
        <v>4</v>
      </c>
      <c r="M48" s="26">
        <f t="shared" si="15"/>
        <v>0</v>
      </c>
      <c r="N48" s="27">
        <f t="shared" si="15"/>
        <v>0</v>
      </c>
      <c r="O48" s="254">
        <f>SUM(C48:N48)</f>
        <v>12</v>
      </c>
      <c r="P48" s="255"/>
      <c r="Q48" s="255"/>
      <c r="R48" s="255"/>
      <c r="S48" s="255"/>
      <c r="T48" s="256"/>
      <c r="U48" s="279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1"/>
    </row>
    <row r="49" spans="1:33" s="6" customFormat="1" ht="13.5" thickBot="1">
      <c r="A49" s="269" t="s">
        <v>77</v>
      </c>
      <c r="B49" s="270"/>
      <c r="C49" s="89"/>
      <c r="D49" s="84"/>
      <c r="E49" s="84"/>
      <c r="F49" s="84"/>
      <c r="G49" s="84"/>
      <c r="H49" s="84"/>
      <c r="I49" s="69">
        <f>11+2</f>
        <v>13</v>
      </c>
      <c r="J49" s="69">
        <f>12+2</f>
        <v>14</v>
      </c>
      <c r="K49" s="69">
        <f>13</f>
        <v>13</v>
      </c>
      <c r="L49" s="69">
        <f>12+2</f>
        <v>14</v>
      </c>
      <c r="M49" s="69">
        <f>0+1</f>
        <v>1</v>
      </c>
      <c r="N49" s="70">
        <f>0+1</f>
        <v>1</v>
      </c>
      <c r="O49" s="271">
        <f>SUM(C49:N49)</f>
        <v>56</v>
      </c>
      <c r="P49" s="272"/>
      <c r="Q49" s="272"/>
      <c r="R49" s="272"/>
      <c r="S49" s="272"/>
      <c r="T49" s="273"/>
      <c r="U49" s="286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8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102" t="s">
        <v>131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101" t="s">
        <v>136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102" t="s">
        <v>191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101" t="s">
        <v>175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</sheetData>
  <sheetProtection/>
  <mergeCells count="97">
    <mergeCell ref="AF4:AF5"/>
    <mergeCell ref="U37:AG37"/>
    <mergeCell ref="U38:AG38"/>
    <mergeCell ref="U42:AG42"/>
    <mergeCell ref="AG4:AG5"/>
    <mergeCell ref="U6:AG6"/>
    <mergeCell ref="U19:AG19"/>
    <mergeCell ref="U20:AG20"/>
    <mergeCell ref="U21:AG21"/>
    <mergeCell ref="AA4:AC5"/>
    <mergeCell ref="AD4:AD5"/>
    <mergeCell ref="U47:AG47"/>
    <mergeCell ref="U48:AG48"/>
    <mergeCell ref="U43:AG43"/>
    <mergeCell ref="U44:AG44"/>
    <mergeCell ref="U30:AG30"/>
    <mergeCell ref="U31:AG31"/>
    <mergeCell ref="U35:AG35"/>
    <mergeCell ref="U36:AG36"/>
    <mergeCell ref="U32:AG32"/>
    <mergeCell ref="U33:AG33"/>
    <mergeCell ref="U49:AG49"/>
    <mergeCell ref="A45:B45"/>
    <mergeCell ref="C45:N45"/>
    <mergeCell ref="O45:T45"/>
    <mergeCell ref="A46:B46"/>
    <mergeCell ref="O46:T46"/>
    <mergeCell ref="U45:AG45"/>
    <mergeCell ref="U46:AG46"/>
    <mergeCell ref="A49:B49"/>
    <mergeCell ref="O49:T49"/>
    <mergeCell ref="A47:B47"/>
    <mergeCell ref="O47:T47"/>
    <mergeCell ref="A48:B48"/>
    <mergeCell ref="O48:T48"/>
    <mergeCell ref="A43:B43"/>
    <mergeCell ref="O43:T43"/>
    <mergeCell ref="A44:B44"/>
    <mergeCell ref="O44:T44"/>
    <mergeCell ref="A36:B36"/>
    <mergeCell ref="O36:T36"/>
    <mergeCell ref="A42:B42"/>
    <mergeCell ref="O42:T42"/>
    <mergeCell ref="A38:B38"/>
    <mergeCell ref="C38:N38"/>
    <mergeCell ref="O38:T38"/>
    <mergeCell ref="A37:B37"/>
    <mergeCell ref="O37:T37"/>
    <mergeCell ref="A35:B35"/>
    <mergeCell ref="O35:T35"/>
    <mergeCell ref="A30:B30"/>
    <mergeCell ref="O30:T30"/>
    <mergeCell ref="A31:B31"/>
    <mergeCell ref="O31:T31"/>
    <mergeCell ref="A32:B32"/>
    <mergeCell ref="O32:T32"/>
    <mergeCell ref="A33:B33"/>
    <mergeCell ref="C33:N33"/>
    <mergeCell ref="O33:T33"/>
    <mergeCell ref="A26:B26"/>
    <mergeCell ref="C26:N26"/>
    <mergeCell ref="O26:T26"/>
    <mergeCell ref="U26:AG26"/>
    <mergeCell ref="A23:B23"/>
    <mergeCell ref="O23:T23"/>
    <mergeCell ref="A24:B24"/>
    <mergeCell ref="O24:T24"/>
    <mergeCell ref="U23:AG23"/>
    <mergeCell ref="U24:AG24"/>
    <mergeCell ref="A25:B25"/>
    <mergeCell ref="O25:T25"/>
    <mergeCell ref="A21:B21"/>
    <mergeCell ref="O21:T21"/>
    <mergeCell ref="A22:B22"/>
    <mergeCell ref="C22:N22"/>
    <mergeCell ref="O22:T22"/>
    <mergeCell ref="U25:AG25"/>
    <mergeCell ref="A6:B6"/>
    <mergeCell ref="C6:N6"/>
    <mergeCell ref="O6:T6"/>
    <mergeCell ref="T4:T5"/>
    <mergeCell ref="S4:S5"/>
    <mergeCell ref="U22:AG22"/>
    <mergeCell ref="A19:B19"/>
    <mergeCell ref="O19:T19"/>
    <mergeCell ref="A20:B20"/>
    <mergeCell ref="O20:T20"/>
    <mergeCell ref="AE4:AE5"/>
    <mergeCell ref="A1:B1"/>
    <mergeCell ref="A2:L2"/>
    <mergeCell ref="A3:L3"/>
    <mergeCell ref="A4:A5"/>
    <mergeCell ref="B4:B5"/>
    <mergeCell ref="C4:N4"/>
    <mergeCell ref="O4:R4"/>
    <mergeCell ref="U4:W5"/>
    <mergeCell ref="X4:Z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4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4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2" sqref="A2:W2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58.00390625" style="1" customWidth="1"/>
    <col min="34" max="16384" width="10.7109375" style="1" customWidth="1"/>
  </cols>
  <sheetData>
    <row r="1" spans="1:32" s="2" customFormat="1" ht="25.5">
      <c r="A1" s="258" t="s">
        <v>497</v>
      </c>
      <c r="B1" s="25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259" t="s">
        <v>140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260" t="s">
        <v>209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263" t="s">
        <v>1</v>
      </c>
      <c r="B4" s="263" t="s">
        <v>0</v>
      </c>
      <c r="C4" s="242" t="s">
        <v>27</v>
      </c>
      <c r="D4" s="243"/>
      <c r="E4" s="243"/>
      <c r="F4" s="243"/>
      <c r="G4" s="243"/>
      <c r="H4" s="282"/>
      <c r="I4" s="282"/>
      <c r="J4" s="282"/>
      <c r="K4" s="282"/>
      <c r="L4" s="282"/>
      <c r="M4" s="282"/>
      <c r="N4" s="283"/>
      <c r="O4" s="242" t="s">
        <v>28</v>
      </c>
      <c r="P4" s="243"/>
      <c r="Q4" s="243"/>
      <c r="R4" s="243"/>
      <c r="S4" s="284" t="s">
        <v>29</v>
      </c>
      <c r="T4" s="265" t="s">
        <v>30</v>
      </c>
      <c r="U4" s="263" t="s">
        <v>2</v>
      </c>
      <c r="V4" s="263"/>
      <c r="W4" s="263"/>
      <c r="X4" s="263" t="s">
        <v>3</v>
      </c>
      <c r="Y4" s="263"/>
      <c r="Z4" s="263"/>
      <c r="AA4" s="263" t="s">
        <v>7</v>
      </c>
      <c r="AB4" s="263"/>
      <c r="AC4" s="263"/>
      <c r="AD4" s="263" t="s">
        <v>4</v>
      </c>
      <c r="AE4" s="263" t="s">
        <v>248</v>
      </c>
      <c r="AF4" s="263" t="s">
        <v>284</v>
      </c>
      <c r="AG4" s="263" t="s">
        <v>141</v>
      </c>
    </row>
    <row r="5" spans="1:33" ht="12.75" customHeight="1">
      <c r="A5" s="264"/>
      <c r="B5" s="264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285"/>
      <c r="T5" s="266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</row>
    <row r="6" spans="1:33" s="6" customFormat="1" ht="12.75">
      <c r="A6" s="267" t="s">
        <v>207</v>
      </c>
      <c r="B6" s="268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2"/>
    </row>
    <row r="7" spans="1:33" s="6" customFormat="1" ht="12.75">
      <c r="A7" s="104" t="s">
        <v>237</v>
      </c>
      <c r="B7" s="18" t="s">
        <v>236</v>
      </c>
      <c r="C7" s="90"/>
      <c r="D7" s="76"/>
      <c r="E7" s="76"/>
      <c r="F7" s="76"/>
      <c r="G7" s="76"/>
      <c r="H7" s="76"/>
      <c r="I7" s="12" t="s">
        <v>31</v>
      </c>
      <c r="J7" s="12"/>
      <c r="K7" s="12"/>
      <c r="L7" s="12"/>
      <c r="M7" s="76"/>
      <c r="N7" s="77"/>
      <c r="O7" s="21">
        <v>2</v>
      </c>
      <c r="P7" s="14"/>
      <c r="Q7" s="14"/>
      <c r="R7" s="22"/>
      <c r="S7" s="21">
        <v>2</v>
      </c>
      <c r="T7" s="54" t="s">
        <v>33</v>
      </c>
      <c r="U7" s="21" t="s">
        <v>32</v>
      </c>
      <c r="V7" s="111" t="str">
        <f>'Fizikatanár közös rész'!A$24</f>
        <v>hotanf19va</v>
      </c>
      <c r="W7" s="118" t="str">
        <f>'Fizikatanár közös rész'!B$24</f>
        <v>Hőtan és folytonos közegek mechanikája</v>
      </c>
      <c r="X7" s="20"/>
      <c r="Y7" s="121"/>
      <c r="Z7" s="115"/>
      <c r="AA7" s="57"/>
      <c r="AB7" s="75"/>
      <c r="AC7" s="115"/>
      <c r="AD7" s="120" t="s">
        <v>133</v>
      </c>
      <c r="AE7" s="120" t="s">
        <v>266</v>
      </c>
      <c r="AF7" s="120" t="s">
        <v>290</v>
      </c>
      <c r="AG7" s="115" t="s">
        <v>240</v>
      </c>
    </row>
    <row r="8" spans="1:33" s="6" customFormat="1" ht="12.75">
      <c r="A8" s="104" t="s">
        <v>239</v>
      </c>
      <c r="B8" s="18" t="s">
        <v>238</v>
      </c>
      <c r="C8" s="90"/>
      <c r="D8" s="76"/>
      <c r="E8" s="76"/>
      <c r="F8" s="76"/>
      <c r="G8" s="76"/>
      <c r="H8" s="76"/>
      <c r="I8" s="12"/>
      <c r="J8" s="12" t="s">
        <v>31</v>
      </c>
      <c r="K8" s="12"/>
      <c r="L8" s="12"/>
      <c r="M8" s="76"/>
      <c r="N8" s="77"/>
      <c r="O8" s="21">
        <v>2</v>
      </c>
      <c r="P8" s="14"/>
      <c r="Q8" s="14"/>
      <c r="R8" s="22"/>
      <c r="S8" s="21">
        <v>2</v>
      </c>
      <c r="T8" s="54" t="s">
        <v>33</v>
      </c>
      <c r="U8" s="21" t="s">
        <v>32</v>
      </c>
      <c r="V8" s="111" t="str">
        <f>'Fizikatanár közös rész'!A$25</f>
        <v>atomreszf19va</v>
      </c>
      <c r="W8" s="118" t="str">
        <f>'Fizikatanár közös rész'!B$25</f>
        <v>Atomok, atommagok és elemi részecskék fizikája</v>
      </c>
      <c r="X8" s="20"/>
      <c r="Y8" s="121"/>
      <c r="Z8" s="115"/>
      <c r="AA8" s="20"/>
      <c r="AB8" s="121"/>
      <c r="AC8" s="115"/>
      <c r="AD8" s="120" t="s">
        <v>198</v>
      </c>
      <c r="AE8" s="120" t="s">
        <v>258</v>
      </c>
      <c r="AF8" s="120" t="s">
        <v>290</v>
      </c>
      <c r="AG8" s="62" t="s">
        <v>241</v>
      </c>
    </row>
    <row r="9" spans="1:33" s="6" customFormat="1" ht="12.75">
      <c r="A9" s="104" t="str">
        <f>'Fizikatanár középiskolai'!A13</f>
        <v>ujeszkf19eo</v>
      </c>
      <c r="B9" s="18" t="str">
        <f>'Fizikatanár középiskolai'!B13</f>
        <v>Új eszközök és technológiák</v>
      </c>
      <c r="C9" s="90"/>
      <c r="D9" s="76"/>
      <c r="E9" s="76"/>
      <c r="F9" s="76"/>
      <c r="G9" s="76"/>
      <c r="H9" s="76"/>
      <c r="I9" s="12"/>
      <c r="J9" s="12" t="s">
        <v>31</v>
      </c>
      <c r="K9" s="12"/>
      <c r="L9" s="12"/>
      <c r="M9" s="76"/>
      <c r="N9" s="77"/>
      <c r="O9" s="21">
        <f>'Fizikatanár középiskolai'!O13</f>
        <v>2</v>
      </c>
      <c r="P9" s="14"/>
      <c r="Q9" s="14"/>
      <c r="R9" s="22"/>
      <c r="S9" s="21">
        <f>'Fizikatanár középiskolai'!S13</f>
        <v>2</v>
      </c>
      <c r="T9" s="54" t="str">
        <f>'Fizikatanár középiskolai'!T13</f>
        <v>K</v>
      </c>
      <c r="U9" s="21" t="s">
        <v>32</v>
      </c>
      <c r="V9" s="111" t="str">
        <f>'Fizikatanár közös rész'!A$23</f>
        <v>elmagnf19va</v>
      </c>
      <c r="W9" s="111" t="str">
        <f>'Fizikatanár közös rész'!B$23</f>
        <v>Elektromágnesség és optika</v>
      </c>
      <c r="X9" s="57"/>
      <c r="Y9" s="75"/>
      <c r="Z9" s="127"/>
      <c r="AA9" s="57"/>
      <c r="AB9" s="75"/>
      <c r="AC9" s="127"/>
      <c r="AD9" s="35" t="str">
        <f>'Fizikatanár középiskolai'!AD13</f>
        <v>Ispánovity Péter</v>
      </c>
      <c r="AE9" s="35" t="s">
        <v>257</v>
      </c>
      <c r="AF9" s="35" t="s">
        <v>289</v>
      </c>
      <c r="AG9" s="62" t="s">
        <v>152</v>
      </c>
    </row>
    <row r="10" spans="1:33" s="6" customFormat="1" ht="12.75">
      <c r="A10" s="104" t="s">
        <v>280</v>
      </c>
      <c r="B10" s="18" t="s">
        <v>113</v>
      </c>
      <c r="C10" s="90"/>
      <c r="D10" s="76"/>
      <c r="E10" s="76"/>
      <c r="F10" s="76"/>
      <c r="G10" s="76"/>
      <c r="H10" s="76"/>
      <c r="I10" s="12" t="s">
        <v>31</v>
      </c>
      <c r="J10" s="12"/>
      <c r="K10" s="12"/>
      <c r="L10" s="12"/>
      <c r="M10" s="76"/>
      <c r="N10" s="77"/>
      <c r="O10" s="21"/>
      <c r="P10" s="14">
        <v>2</v>
      </c>
      <c r="Q10" s="14"/>
      <c r="R10" s="22"/>
      <c r="S10" s="21">
        <v>2</v>
      </c>
      <c r="T10" s="54" t="s">
        <v>34</v>
      </c>
      <c r="U10" s="21" t="s">
        <v>32</v>
      </c>
      <c r="V10" s="111" t="str">
        <f>'Fizikatanár közös rész'!A$22</f>
        <v>mechf19va</v>
      </c>
      <c r="W10" s="111" t="str">
        <f>'Fizikatanár közös rész'!B$22</f>
        <v>Mechanika</v>
      </c>
      <c r="X10" s="59"/>
      <c r="Y10" s="105"/>
      <c r="Z10" s="115"/>
      <c r="AA10" s="57"/>
      <c r="AB10" s="75"/>
      <c r="AC10" s="115"/>
      <c r="AD10" s="127" t="s">
        <v>81</v>
      </c>
      <c r="AE10" s="127" t="s">
        <v>262</v>
      </c>
      <c r="AF10" s="127" t="s">
        <v>289</v>
      </c>
      <c r="AG10" s="115" t="s">
        <v>142</v>
      </c>
    </row>
    <row r="11" spans="1:33" s="6" customFormat="1" ht="12.75">
      <c r="A11" s="261" t="s">
        <v>35</v>
      </c>
      <c r="B11" s="262"/>
      <c r="C11" s="86">
        <f aca="true" t="shared" si="0" ref="C11:N11">SUMIF(C7:C10,"=x",$O7:$O10)+SUMIF(C7:C10,"=x",$P7:$P10)+SUMIF(C7:C10,"=x",$Q7:$Q10)</f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29">
        <f t="shared" si="0"/>
        <v>4</v>
      </c>
      <c r="J11" s="29">
        <f t="shared" si="0"/>
        <v>4</v>
      </c>
      <c r="K11" s="29">
        <f t="shared" si="0"/>
        <v>0</v>
      </c>
      <c r="L11" s="29">
        <f t="shared" si="0"/>
        <v>0</v>
      </c>
      <c r="M11" s="78">
        <f>SUMIF(M7:M10,"=x",$O7:$O10)+SUMIF(M7:M10,"=x",$P7:$P10)+SUMIF(M7:M10,"=x",$Q7:$Q10)</f>
        <v>0</v>
      </c>
      <c r="N11" s="79">
        <f t="shared" si="0"/>
        <v>0</v>
      </c>
      <c r="O11" s="248">
        <f>SUM(C11:N11)</f>
        <v>8</v>
      </c>
      <c r="P11" s="249"/>
      <c r="Q11" s="249"/>
      <c r="R11" s="249"/>
      <c r="S11" s="249"/>
      <c r="T11" s="250"/>
      <c r="U11" s="276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8"/>
    </row>
    <row r="12" spans="1:33" s="6" customFormat="1" ht="12.75">
      <c r="A12" s="244" t="s">
        <v>36</v>
      </c>
      <c r="B12" s="245"/>
      <c r="C12" s="87">
        <f aca="true" t="shared" si="1" ref="C12:N12">SUMIF(C7:C10,"=x",$S7:$S10)</f>
        <v>0</v>
      </c>
      <c r="D12" s="80">
        <f t="shared" si="1"/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32">
        <f t="shared" si="1"/>
        <v>4</v>
      </c>
      <c r="J12" s="32">
        <f t="shared" si="1"/>
        <v>4</v>
      </c>
      <c r="K12" s="32">
        <f t="shared" si="1"/>
        <v>0</v>
      </c>
      <c r="L12" s="32">
        <f t="shared" si="1"/>
        <v>0</v>
      </c>
      <c r="M12" s="80">
        <f>SUMIF(M7:M10,"=x",$S7:$S10)</f>
        <v>0</v>
      </c>
      <c r="N12" s="81">
        <f t="shared" si="1"/>
        <v>0</v>
      </c>
      <c r="O12" s="251">
        <f>SUM(C12:N12)</f>
        <v>8</v>
      </c>
      <c r="P12" s="252"/>
      <c r="Q12" s="252"/>
      <c r="R12" s="252"/>
      <c r="S12" s="252"/>
      <c r="T12" s="253"/>
      <c r="U12" s="279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1"/>
    </row>
    <row r="13" spans="1:33" s="6" customFormat="1" ht="12.75">
      <c r="A13" s="246" t="s">
        <v>37</v>
      </c>
      <c r="B13" s="247"/>
      <c r="C13" s="88">
        <f aca="true" t="shared" si="2" ref="C13:N13">SUMPRODUCT(--(C7:C10="x"),--($T7:$T10="K"))</f>
        <v>0</v>
      </c>
      <c r="D13" s="82">
        <f t="shared" si="2"/>
        <v>0</v>
      </c>
      <c r="E13" s="82">
        <f t="shared" si="2"/>
        <v>0</v>
      </c>
      <c r="F13" s="82">
        <f t="shared" si="2"/>
        <v>0</v>
      </c>
      <c r="G13" s="82">
        <f t="shared" si="2"/>
        <v>0</v>
      </c>
      <c r="H13" s="82">
        <f t="shared" si="2"/>
        <v>0</v>
      </c>
      <c r="I13" s="26">
        <f t="shared" si="2"/>
        <v>1</v>
      </c>
      <c r="J13" s="26">
        <f t="shared" si="2"/>
        <v>2</v>
      </c>
      <c r="K13" s="26">
        <f t="shared" si="2"/>
        <v>0</v>
      </c>
      <c r="L13" s="26">
        <f t="shared" si="2"/>
        <v>0</v>
      </c>
      <c r="M13" s="82">
        <f>SUMPRODUCT(--(M7:M10="x"),--($T7:$T10="K"))</f>
        <v>0</v>
      </c>
      <c r="N13" s="83">
        <f t="shared" si="2"/>
        <v>0</v>
      </c>
      <c r="O13" s="254">
        <f>SUM(C13:N13)</f>
        <v>3</v>
      </c>
      <c r="P13" s="255"/>
      <c r="Q13" s="255"/>
      <c r="R13" s="255"/>
      <c r="S13" s="255"/>
      <c r="T13" s="256"/>
      <c r="U13" s="279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1"/>
    </row>
    <row r="14" spans="1:33" s="6" customFormat="1" ht="12.75">
      <c r="A14" s="267" t="s">
        <v>208</v>
      </c>
      <c r="B14" s="268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5"/>
    </row>
    <row r="15" spans="1:33" s="6" customFormat="1" ht="12.75">
      <c r="A15" s="261" t="s">
        <v>35</v>
      </c>
      <c r="B15" s="262"/>
      <c r="C15" s="86"/>
      <c r="D15" s="78"/>
      <c r="E15" s="78"/>
      <c r="F15" s="78"/>
      <c r="G15" s="78"/>
      <c r="H15" s="78"/>
      <c r="I15" s="29">
        <v>3</v>
      </c>
      <c r="J15" s="29">
        <v>3</v>
      </c>
      <c r="K15" s="29"/>
      <c r="L15" s="29"/>
      <c r="M15" s="78"/>
      <c r="N15" s="79"/>
      <c r="O15" s="248">
        <f>SUM(C15:N15)</f>
        <v>6</v>
      </c>
      <c r="P15" s="249"/>
      <c r="Q15" s="249"/>
      <c r="R15" s="249"/>
      <c r="S15" s="249"/>
      <c r="T15" s="250"/>
      <c r="U15" s="279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1"/>
    </row>
    <row r="16" spans="1:33" s="6" customFormat="1" ht="12.75">
      <c r="A16" s="244" t="s">
        <v>36</v>
      </c>
      <c r="B16" s="245"/>
      <c r="C16" s="87"/>
      <c r="D16" s="80"/>
      <c r="E16" s="80"/>
      <c r="F16" s="80"/>
      <c r="G16" s="80"/>
      <c r="H16" s="80"/>
      <c r="I16" s="32">
        <v>4</v>
      </c>
      <c r="J16" s="32">
        <v>4</v>
      </c>
      <c r="K16" s="32"/>
      <c r="L16" s="32"/>
      <c r="M16" s="80"/>
      <c r="N16" s="81"/>
      <c r="O16" s="251">
        <f>SUM(C16:N16)</f>
        <v>8</v>
      </c>
      <c r="P16" s="252"/>
      <c r="Q16" s="252"/>
      <c r="R16" s="252"/>
      <c r="S16" s="252"/>
      <c r="T16" s="253"/>
      <c r="U16" s="279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1"/>
    </row>
    <row r="17" spans="1:33" s="6" customFormat="1" ht="12.75">
      <c r="A17" s="246" t="s">
        <v>37</v>
      </c>
      <c r="B17" s="247"/>
      <c r="C17" s="88"/>
      <c r="D17" s="82"/>
      <c r="E17" s="82"/>
      <c r="F17" s="82"/>
      <c r="G17" s="82"/>
      <c r="H17" s="82"/>
      <c r="I17" s="26">
        <v>2</v>
      </c>
      <c r="J17" s="26">
        <v>2</v>
      </c>
      <c r="K17" s="26"/>
      <c r="L17" s="26"/>
      <c r="M17" s="82"/>
      <c r="N17" s="83"/>
      <c r="O17" s="254">
        <f>SUM(C17:N17)</f>
        <v>4</v>
      </c>
      <c r="P17" s="255"/>
      <c r="Q17" s="255"/>
      <c r="R17" s="255"/>
      <c r="S17" s="255"/>
      <c r="T17" s="256"/>
      <c r="U17" s="279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1"/>
    </row>
    <row r="18" spans="1:33" s="6" customFormat="1" ht="12.75">
      <c r="A18" s="267" t="s">
        <v>105</v>
      </c>
      <c r="B18" s="268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5"/>
    </row>
    <row r="19" spans="1:33" s="6" customFormat="1" ht="12.75">
      <c r="A19" s="23" t="s">
        <v>114</v>
      </c>
      <c r="B19" s="18" t="s">
        <v>115</v>
      </c>
      <c r="C19" s="90"/>
      <c r="D19" s="76"/>
      <c r="E19" s="76"/>
      <c r="F19" s="76"/>
      <c r="G19" s="76"/>
      <c r="H19" s="76"/>
      <c r="I19" s="12" t="s">
        <v>31</v>
      </c>
      <c r="J19" s="12"/>
      <c r="K19" s="12"/>
      <c r="L19" s="12"/>
      <c r="M19" s="76"/>
      <c r="N19" s="77"/>
      <c r="O19" s="21">
        <v>2</v>
      </c>
      <c r="P19" s="14"/>
      <c r="Q19" s="14"/>
      <c r="R19" s="22"/>
      <c r="S19" s="21">
        <v>2</v>
      </c>
      <c r="T19" s="54" t="s">
        <v>33</v>
      </c>
      <c r="U19" s="21" t="s">
        <v>32</v>
      </c>
      <c r="V19" s="111" t="str">
        <f>'Fizikatanár közös rész'!A$37</f>
        <v>fiztan1f19go</v>
      </c>
      <c r="W19" s="118" t="str">
        <f>'Fizikatanár közös rész'!B$37</f>
        <v>A fizika tanítása I</v>
      </c>
      <c r="X19" s="57" t="s">
        <v>90</v>
      </c>
      <c r="Y19" s="75" t="s">
        <v>90</v>
      </c>
      <c r="Z19" s="115"/>
      <c r="AA19" s="57"/>
      <c r="AB19" s="75"/>
      <c r="AC19" s="115"/>
      <c r="AD19" s="127" t="s">
        <v>81</v>
      </c>
      <c r="AE19" s="127" t="s">
        <v>262</v>
      </c>
      <c r="AF19" s="127" t="s">
        <v>289</v>
      </c>
      <c r="AG19" s="115" t="s">
        <v>143</v>
      </c>
    </row>
    <row r="20" spans="1:33" s="6" customFormat="1" ht="12.75">
      <c r="A20" s="23" t="s">
        <v>116</v>
      </c>
      <c r="B20" s="18" t="s">
        <v>117</v>
      </c>
      <c r="C20" s="90"/>
      <c r="D20" s="76"/>
      <c r="E20" s="76"/>
      <c r="F20" s="76"/>
      <c r="G20" s="76"/>
      <c r="H20" s="76"/>
      <c r="I20" s="12" t="s">
        <v>31</v>
      </c>
      <c r="J20" s="12"/>
      <c r="K20" s="12"/>
      <c r="L20" s="12"/>
      <c r="M20" s="76"/>
      <c r="N20" s="77"/>
      <c r="O20" s="21"/>
      <c r="P20" s="14"/>
      <c r="Q20" s="14">
        <v>3</v>
      </c>
      <c r="R20" s="22"/>
      <c r="S20" s="21">
        <v>2</v>
      </c>
      <c r="T20" s="54" t="s">
        <v>34</v>
      </c>
      <c r="U20" s="20" t="s">
        <v>32</v>
      </c>
      <c r="V20" s="121" t="str">
        <f>'Fizikatanár közös rész'!A$32</f>
        <v>ff5t4m02</v>
      </c>
      <c r="W20" s="122" t="str">
        <f>'Fizikatanár közös rész'!B$32</f>
        <v>Kísérletek és feladatok</v>
      </c>
      <c r="X20" s="20" t="s">
        <v>90</v>
      </c>
      <c r="Y20" s="121" t="s">
        <v>90</v>
      </c>
      <c r="Z20" s="115"/>
      <c r="AA20" s="57"/>
      <c r="AB20" s="75"/>
      <c r="AC20" s="115"/>
      <c r="AD20" s="35" t="s">
        <v>126</v>
      </c>
      <c r="AE20" s="35" t="s">
        <v>260</v>
      </c>
      <c r="AF20" s="35" t="s">
        <v>289</v>
      </c>
      <c r="AG20" s="115" t="s">
        <v>144</v>
      </c>
    </row>
    <row r="21" spans="1:33" s="6" customFormat="1" ht="12.75">
      <c r="A21" s="23" t="s">
        <v>118</v>
      </c>
      <c r="B21" s="18" t="s">
        <v>119</v>
      </c>
      <c r="C21" s="90"/>
      <c r="D21" s="76"/>
      <c r="E21" s="76"/>
      <c r="F21" s="76"/>
      <c r="G21" s="76"/>
      <c r="H21" s="76"/>
      <c r="I21" s="12"/>
      <c r="J21" s="12" t="s">
        <v>31</v>
      </c>
      <c r="K21" s="12"/>
      <c r="L21" s="12"/>
      <c r="M21" s="76"/>
      <c r="N21" s="77"/>
      <c r="O21" s="21"/>
      <c r="P21" s="14"/>
      <c r="Q21" s="14">
        <v>3</v>
      </c>
      <c r="R21" s="22"/>
      <c r="S21" s="21">
        <v>2</v>
      </c>
      <c r="T21" s="54" t="s">
        <v>34</v>
      </c>
      <c r="U21" s="20" t="s">
        <v>32</v>
      </c>
      <c r="V21" s="121" t="str">
        <f>A$20</f>
        <v>ff5t4m42</v>
      </c>
      <c r="W21" s="122" t="str">
        <f>B$20</f>
        <v>Tanórai kísérletek I</v>
      </c>
      <c r="X21" s="20" t="s">
        <v>90</v>
      </c>
      <c r="Y21" s="121" t="s">
        <v>90</v>
      </c>
      <c r="Z21" s="115"/>
      <c r="AA21" s="57"/>
      <c r="AB21" s="75"/>
      <c r="AC21" s="115"/>
      <c r="AD21" s="35" t="s">
        <v>126</v>
      </c>
      <c r="AE21" s="35" t="s">
        <v>260</v>
      </c>
      <c r="AF21" s="35" t="s">
        <v>289</v>
      </c>
      <c r="AG21" s="115" t="s">
        <v>145</v>
      </c>
    </row>
    <row r="22" spans="1:33" s="6" customFormat="1" ht="12.75">
      <c r="A22" s="261" t="s">
        <v>35</v>
      </c>
      <c r="B22" s="262"/>
      <c r="C22" s="86">
        <f aca="true" t="shared" si="3" ref="C22:N22">SUMIF(C19:C21,"=x",$O19:$O21)+SUMIF(C19:C21,"=x",$P19:$P21)+SUMIF(C19:C21,"=x",$Q19:$Q21)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29">
        <f t="shared" si="3"/>
        <v>5</v>
      </c>
      <c r="J22" s="29">
        <f t="shared" si="3"/>
        <v>3</v>
      </c>
      <c r="K22" s="29">
        <f t="shared" si="3"/>
        <v>0</v>
      </c>
      <c r="L22" s="29">
        <f t="shared" si="3"/>
        <v>0</v>
      </c>
      <c r="M22" s="78">
        <f>SUMIF(M19:M21,"=x",$O19:$O21)+SUMIF(M19:M21,"=x",$P19:$P21)+SUMIF(M19:M21,"=x",$Q19:$Q21)</f>
        <v>0</v>
      </c>
      <c r="N22" s="79">
        <f t="shared" si="3"/>
        <v>0</v>
      </c>
      <c r="O22" s="248">
        <f>SUM(C22:N22)</f>
        <v>8</v>
      </c>
      <c r="P22" s="249"/>
      <c r="Q22" s="249"/>
      <c r="R22" s="249"/>
      <c r="S22" s="249"/>
      <c r="T22" s="250"/>
      <c r="U22" s="276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8"/>
    </row>
    <row r="23" spans="1:33" s="6" customFormat="1" ht="12.75">
      <c r="A23" s="244" t="s">
        <v>36</v>
      </c>
      <c r="B23" s="245"/>
      <c r="C23" s="87">
        <f aca="true" t="shared" si="4" ref="C23:N23">SUMIF(C19:C21,"=x",$S19:$S21)</f>
        <v>0</v>
      </c>
      <c r="D23" s="80">
        <f t="shared" si="4"/>
        <v>0</v>
      </c>
      <c r="E23" s="80">
        <f t="shared" si="4"/>
        <v>0</v>
      </c>
      <c r="F23" s="80">
        <f t="shared" si="4"/>
        <v>0</v>
      </c>
      <c r="G23" s="80">
        <f t="shared" si="4"/>
        <v>0</v>
      </c>
      <c r="H23" s="80">
        <f t="shared" si="4"/>
        <v>0</v>
      </c>
      <c r="I23" s="32">
        <f t="shared" si="4"/>
        <v>4</v>
      </c>
      <c r="J23" s="32">
        <f t="shared" si="4"/>
        <v>2</v>
      </c>
      <c r="K23" s="32">
        <f t="shared" si="4"/>
        <v>0</v>
      </c>
      <c r="L23" s="32">
        <f t="shared" si="4"/>
        <v>0</v>
      </c>
      <c r="M23" s="80">
        <f>SUMIF(M19:M21,"=x",$S19:$S21)</f>
        <v>0</v>
      </c>
      <c r="N23" s="81">
        <f t="shared" si="4"/>
        <v>0</v>
      </c>
      <c r="O23" s="251">
        <f>SUM(C23:N23)</f>
        <v>6</v>
      </c>
      <c r="P23" s="252"/>
      <c r="Q23" s="252"/>
      <c r="R23" s="252"/>
      <c r="S23" s="252"/>
      <c r="T23" s="253"/>
      <c r="U23" s="279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1"/>
    </row>
    <row r="24" spans="1:33" s="6" customFormat="1" ht="12.75">
      <c r="A24" s="246" t="s">
        <v>37</v>
      </c>
      <c r="B24" s="247"/>
      <c r="C24" s="88">
        <f aca="true" t="shared" si="5" ref="C24:N24">SUMPRODUCT(--(C19:C21="x"),--($T19:$T21="K"))</f>
        <v>0</v>
      </c>
      <c r="D24" s="82">
        <f t="shared" si="5"/>
        <v>0</v>
      </c>
      <c r="E24" s="82">
        <f t="shared" si="5"/>
        <v>0</v>
      </c>
      <c r="F24" s="82">
        <f t="shared" si="5"/>
        <v>0</v>
      </c>
      <c r="G24" s="82">
        <f t="shared" si="5"/>
        <v>0</v>
      </c>
      <c r="H24" s="82">
        <f t="shared" si="5"/>
        <v>0</v>
      </c>
      <c r="I24" s="26">
        <f t="shared" si="5"/>
        <v>1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82">
        <f>SUMPRODUCT(--(M19:M21="x"),--($T19:$T21="K"))</f>
        <v>0</v>
      </c>
      <c r="N24" s="83">
        <f t="shared" si="5"/>
        <v>0</v>
      </c>
      <c r="O24" s="254">
        <f>SUM(C24:N24)</f>
        <v>1</v>
      </c>
      <c r="P24" s="255"/>
      <c r="Q24" s="255"/>
      <c r="R24" s="255"/>
      <c r="S24" s="255"/>
      <c r="T24" s="256"/>
      <c r="U24" s="279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1"/>
    </row>
    <row r="25" spans="1:33" s="6" customFormat="1" ht="12.75">
      <c r="A25" s="267" t="s">
        <v>61</v>
      </c>
      <c r="B25" s="268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5"/>
    </row>
    <row r="26" spans="1:33" s="6" customFormat="1" ht="12.75">
      <c r="A26" s="140" t="s">
        <v>134</v>
      </c>
      <c r="B26" s="18" t="s">
        <v>62</v>
      </c>
      <c r="C26" s="90"/>
      <c r="D26" s="76"/>
      <c r="E26" s="76"/>
      <c r="F26" s="76"/>
      <c r="G26" s="76"/>
      <c r="H26" s="76"/>
      <c r="I26" s="12"/>
      <c r="J26" s="12" t="s">
        <v>31</v>
      </c>
      <c r="K26" s="100" t="s">
        <v>123</v>
      </c>
      <c r="L26" s="12"/>
      <c r="M26" s="76"/>
      <c r="N26" s="77"/>
      <c r="O26" s="21"/>
      <c r="P26" s="14"/>
      <c r="Q26" s="14"/>
      <c r="R26" s="22"/>
      <c r="S26" s="21">
        <v>2</v>
      </c>
      <c r="T26" s="54" t="s">
        <v>33</v>
      </c>
      <c r="U26" s="61" t="s">
        <v>91</v>
      </c>
      <c r="V26" s="109" t="str">
        <f>A$7</f>
        <v>elmfizf19eo</v>
      </c>
      <c r="W26" s="116" t="str">
        <f>B$7</f>
        <v>Elméleti fizikai alapismeretek</v>
      </c>
      <c r="X26" s="58" t="s">
        <v>91</v>
      </c>
      <c r="Y26" s="109" t="str">
        <f>A$8</f>
        <v>modfizf19eo</v>
      </c>
      <c r="Z26" s="116" t="str">
        <f>B$8</f>
        <v>Modern fizikai alapismeretek</v>
      </c>
      <c r="AA26" s="57"/>
      <c r="AB26" s="75"/>
      <c r="AC26" s="115"/>
      <c r="AD26" s="35" t="s">
        <v>126</v>
      </c>
      <c r="AE26" s="35" t="s">
        <v>260</v>
      </c>
      <c r="AF26" s="35" t="s">
        <v>289</v>
      </c>
      <c r="AG26" s="120" t="s">
        <v>149</v>
      </c>
    </row>
    <row r="27" spans="1:33" s="6" customFormat="1" ht="12.75">
      <c r="A27" s="261" t="s">
        <v>35</v>
      </c>
      <c r="B27" s="262"/>
      <c r="C27" s="86">
        <f aca="true" t="shared" si="6" ref="C27:K27">SUMIF(C26:C26,"=x",$O26:$O26)+SUMIF(C26:C26,"=x",$P26:$P26)+SUMIF(C26:C26,"=x",$Q26:$Q26)</f>
        <v>0</v>
      </c>
      <c r="D27" s="78">
        <f t="shared" si="6"/>
        <v>0</v>
      </c>
      <c r="E27" s="78">
        <f t="shared" si="6"/>
        <v>0</v>
      </c>
      <c r="F27" s="78">
        <f t="shared" si="6"/>
        <v>0</v>
      </c>
      <c r="G27" s="78">
        <f t="shared" si="6"/>
        <v>0</v>
      </c>
      <c r="H27" s="78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/>
      <c r="M27" s="78">
        <f>SUMIF(M26:M26,"=x",$O26:$O26)+SUMIF(M26:M26,"=x",$P26:$P26)+SUMIF(M26:M26,"=x",$Q26:$Q26)</f>
        <v>0</v>
      </c>
      <c r="N27" s="79">
        <f>SUMIF(N26:N26,"=x",$O26:$O26)+SUMIF(N26:N26,"=x",$P26:$P26)+SUMIF(N26:N26,"=x",$Q26:$Q26)</f>
        <v>0</v>
      </c>
      <c r="O27" s="248">
        <f>SUM(C27:N27)</f>
        <v>0</v>
      </c>
      <c r="P27" s="249"/>
      <c r="Q27" s="249"/>
      <c r="R27" s="249"/>
      <c r="S27" s="249"/>
      <c r="T27" s="250"/>
      <c r="U27" s="276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8"/>
    </row>
    <row r="28" spans="1:33" s="6" customFormat="1" ht="12.75">
      <c r="A28" s="244" t="s">
        <v>36</v>
      </c>
      <c r="B28" s="245"/>
      <c r="C28" s="87">
        <f aca="true" t="shared" si="7" ref="C28:K28">SUMIF(C26:C26,"=x",$S26:$S26)</f>
        <v>0</v>
      </c>
      <c r="D28" s="80">
        <f t="shared" si="7"/>
        <v>0</v>
      </c>
      <c r="E28" s="80">
        <f t="shared" si="7"/>
        <v>0</v>
      </c>
      <c r="F28" s="80">
        <f t="shared" si="7"/>
        <v>0</v>
      </c>
      <c r="G28" s="80">
        <f t="shared" si="7"/>
        <v>0</v>
      </c>
      <c r="H28" s="80">
        <f t="shared" si="7"/>
        <v>0</v>
      </c>
      <c r="I28" s="32">
        <f t="shared" si="7"/>
        <v>0</v>
      </c>
      <c r="J28" s="32">
        <f t="shared" si="7"/>
        <v>2</v>
      </c>
      <c r="K28" s="32">
        <f t="shared" si="7"/>
        <v>0</v>
      </c>
      <c r="L28" s="32"/>
      <c r="M28" s="80">
        <f>SUMIF(M26:M26,"=x",$S26:$S26)</f>
        <v>0</v>
      </c>
      <c r="N28" s="81">
        <f>SUMIF(N26:N26,"=x",$S26:$S26)</f>
        <v>0</v>
      </c>
      <c r="O28" s="251">
        <f>SUM(C28:N28)</f>
        <v>2</v>
      </c>
      <c r="P28" s="252"/>
      <c r="Q28" s="252"/>
      <c r="R28" s="252"/>
      <c r="S28" s="252"/>
      <c r="T28" s="253"/>
      <c r="U28" s="279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1"/>
    </row>
    <row r="29" spans="1:33" s="6" customFormat="1" ht="12.75">
      <c r="A29" s="246" t="s">
        <v>37</v>
      </c>
      <c r="B29" s="247"/>
      <c r="C29" s="88">
        <f aca="true" t="shared" si="8" ref="C29:K29">SUMPRODUCT(--(C26:C26="x"),--($T26:$T26="K"))</f>
        <v>0</v>
      </c>
      <c r="D29" s="82">
        <f t="shared" si="8"/>
        <v>0</v>
      </c>
      <c r="E29" s="82">
        <f t="shared" si="8"/>
        <v>0</v>
      </c>
      <c r="F29" s="82">
        <f t="shared" si="8"/>
        <v>0</v>
      </c>
      <c r="G29" s="82">
        <f t="shared" si="8"/>
        <v>0</v>
      </c>
      <c r="H29" s="82">
        <f t="shared" si="8"/>
        <v>0</v>
      </c>
      <c r="I29" s="26">
        <f t="shared" si="8"/>
        <v>0</v>
      </c>
      <c r="J29" s="26">
        <f t="shared" si="8"/>
        <v>1</v>
      </c>
      <c r="K29" s="26">
        <f t="shared" si="8"/>
        <v>0</v>
      </c>
      <c r="L29" s="26"/>
      <c r="M29" s="82">
        <f>SUMPRODUCT(--(M26:M26="x"),--($T26:$T26="K"))</f>
        <v>0</v>
      </c>
      <c r="N29" s="83">
        <f>SUMPRODUCT(--(N26:N26="x"),--($T26:$T26="K"))</f>
        <v>0</v>
      </c>
      <c r="O29" s="254">
        <f>SUM(C29:N29)</f>
        <v>1</v>
      </c>
      <c r="P29" s="255"/>
      <c r="Q29" s="255"/>
      <c r="R29" s="255"/>
      <c r="S29" s="255"/>
      <c r="T29" s="256"/>
      <c r="U29" s="279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1"/>
    </row>
    <row r="30" spans="1:33" s="6" customFormat="1" ht="12.75">
      <c r="A30" s="267" t="s">
        <v>69</v>
      </c>
      <c r="B30" s="268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5"/>
    </row>
    <row r="31" spans="1:33" s="6" customFormat="1" ht="12.75">
      <c r="A31" s="23" t="s">
        <v>120</v>
      </c>
      <c r="B31" s="18" t="s">
        <v>130</v>
      </c>
      <c r="C31" s="90"/>
      <c r="D31" s="76"/>
      <c r="E31" s="76"/>
      <c r="F31" s="76"/>
      <c r="G31" s="76"/>
      <c r="H31" s="76"/>
      <c r="I31" s="12" t="s">
        <v>123</v>
      </c>
      <c r="J31" s="12" t="s">
        <v>31</v>
      </c>
      <c r="K31" s="100" t="s">
        <v>123</v>
      </c>
      <c r="L31" s="12"/>
      <c r="M31" s="76"/>
      <c r="N31" s="77"/>
      <c r="O31" s="21"/>
      <c r="P31" s="14">
        <v>2</v>
      </c>
      <c r="Q31" s="14"/>
      <c r="R31" s="22"/>
      <c r="S31" s="21">
        <v>2</v>
      </c>
      <c r="T31" s="54" t="s">
        <v>34</v>
      </c>
      <c r="U31" s="20" t="s">
        <v>32</v>
      </c>
      <c r="V31" s="121" t="str">
        <f>'Fizikatanár közös rész'!A$37</f>
        <v>fiztan1f19go</v>
      </c>
      <c r="W31" s="122" t="str">
        <f>'Fizikatanár közös rész'!B$37</f>
        <v>A fizika tanítása I</v>
      </c>
      <c r="X31" s="21" t="s">
        <v>32</v>
      </c>
      <c r="Y31" s="111" t="str">
        <f>'Fizikatanár közös rész'!A$32</f>
        <v>ff5t4m02</v>
      </c>
      <c r="Z31" s="118" t="str">
        <f>'Fizikatanár közös rész'!B$32</f>
        <v>Kísérletek és feladatok</v>
      </c>
      <c r="AA31" s="57"/>
      <c r="AB31" s="75"/>
      <c r="AC31" s="115"/>
      <c r="AD31" s="127" t="s">
        <v>126</v>
      </c>
      <c r="AE31" s="127" t="s">
        <v>260</v>
      </c>
      <c r="AF31" s="127" t="s">
        <v>289</v>
      </c>
      <c r="AG31" s="62" t="s">
        <v>146</v>
      </c>
    </row>
    <row r="32" spans="1:33" s="6" customFormat="1" ht="12.75">
      <c r="A32" s="23" t="s">
        <v>121</v>
      </c>
      <c r="B32" s="18" t="s">
        <v>74</v>
      </c>
      <c r="C32" s="90"/>
      <c r="D32" s="76"/>
      <c r="E32" s="76"/>
      <c r="F32" s="76"/>
      <c r="G32" s="76"/>
      <c r="H32" s="76"/>
      <c r="I32" s="12"/>
      <c r="J32" s="12"/>
      <c r="K32" s="12" t="s">
        <v>31</v>
      </c>
      <c r="L32" s="100" t="s">
        <v>123</v>
      </c>
      <c r="M32" s="76"/>
      <c r="N32" s="77"/>
      <c r="O32" s="21"/>
      <c r="P32" s="14">
        <v>1</v>
      </c>
      <c r="Q32" s="14"/>
      <c r="R32" s="22"/>
      <c r="S32" s="21">
        <v>1</v>
      </c>
      <c r="T32" s="54" t="s">
        <v>75</v>
      </c>
      <c r="U32" s="57"/>
      <c r="V32" s="40"/>
      <c r="W32" s="62"/>
      <c r="X32" s="57"/>
      <c r="Y32" s="40"/>
      <c r="Z32" s="62"/>
      <c r="AA32" s="57"/>
      <c r="AB32" s="75"/>
      <c r="AC32" s="115"/>
      <c r="AD32" s="127" t="s">
        <v>81</v>
      </c>
      <c r="AE32" s="127" t="s">
        <v>262</v>
      </c>
      <c r="AF32" s="127" t="s">
        <v>289</v>
      </c>
      <c r="AG32" s="62" t="s">
        <v>147</v>
      </c>
    </row>
    <row r="33" spans="1:33" s="6" customFormat="1" ht="12.75">
      <c r="A33" s="23" t="s">
        <v>122</v>
      </c>
      <c r="B33" s="18" t="s">
        <v>73</v>
      </c>
      <c r="C33" s="90"/>
      <c r="D33" s="76"/>
      <c r="E33" s="76"/>
      <c r="F33" s="76"/>
      <c r="G33" s="76"/>
      <c r="H33" s="76"/>
      <c r="I33" s="12"/>
      <c r="J33" s="12"/>
      <c r="K33" s="12"/>
      <c r="L33" s="12" t="s">
        <v>31</v>
      </c>
      <c r="M33" s="106" t="s">
        <v>123</v>
      </c>
      <c r="N33" s="77"/>
      <c r="O33" s="21"/>
      <c r="P33" s="14">
        <v>1</v>
      </c>
      <c r="Q33" s="14"/>
      <c r="R33" s="22"/>
      <c r="S33" s="21">
        <v>1</v>
      </c>
      <c r="T33" s="54" t="s">
        <v>75</v>
      </c>
      <c r="U33" s="20"/>
      <c r="V33" s="12"/>
      <c r="W33" s="62"/>
      <c r="X33" s="57"/>
      <c r="Y33" s="40"/>
      <c r="Z33" s="62"/>
      <c r="AA33" s="57"/>
      <c r="AB33" s="75"/>
      <c r="AC33" s="115"/>
      <c r="AD33" s="127" t="s">
        <v>81</v>
      </c>
      <c r="AE33" s="127" t="s">
        <v>262</v>
      </c>
      <c r="AF33" s="127" t="s">
        <v>289</v>
      </c>
      <c r="AG33" s="62" t="s">
        <v>148</v>
      </c>
    </row>
    <row r="34" spans="1:33" s="6" customFormat="1" ht="12.75">
      <c r="A34" s="261" t="s">
        <v>35</v>
      </c>
      <c r="B34" s="262"/>
      <c r="C34" s="86">
        <f aca="true" t="shared" si="9" ref="C34:N34">SUMIF(C31:C33,"=x",$O31:$O33)+SUMIF(C31:C33,"=x",$P31:$P33)+SUMIF(C31:C33,"=x",$Q31:$Q33)</f>
        <v>0</v>
      </c>
      <c r="D34" s="78">
        <f t="shared" si="9"/>
        <v>0</v>
      </c>
      <c r="E34" s="78">
        <f t="shared" si="9"/>
        <v>0</v>
      </c>
      <c r="F34" s="78">
        <f t="shared" si="9"/>
        <v>0</v>
      </c>
      <c r="G34" s="78">
        <f t="shared" si="9"/>
        <v>0</v>
      </c>
      <c r="H34" s="78">
        <f t="shared" si="9"/>
        <v>0</v>
      </c>
      <c r="I34" s="29">
        <f t="shared" si="9"/>
        <v>0</v>
      </c>
      <c r="J34" s="29">
        <f t="shared" si="9"/>
        <v>2</v>
      </c>
      <c r="K34" s="29">
        <f t="shared" si="9"/>
        <v>1</v>
      </c>
      <c r="L34" s="29">
        <f t="shared" si="9"/>
        <v>1</v>
      </c>
      <c r="M34" s="78">
        <f>SUMIF(M31:M33,"=x",$O31:$O33)+SUMIF(M31:M33,"=x",$P31:$P33)+SUMIF(M31:M33,"=x",$Q31:$Q33)</f>
        <v>0</v>
      </c>
      <c r="N34" s="79">
        <f t="shared" si="9"/>
        <v>0</v>
      </c>
      <c r="O34" s="248">
        <f>SUM(C34:N34)</f>
        <v>4</v>
      </c>
      <c r="P34" s="249"/>
      <c r="Q34" s="249"/>
      <c r="R34" s="249"/>
      <c r="S34" s="249"/>
      <c r="T34" s="250"/>
      <c r="U34" s="276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8"/>
    </row>
    <row r="35" spans="1:33" s="6" customFormat="1" ht="12.75">
      <c r="A35" s="244" t="s">
        <v>36</v>
      </c>
      <c r="B35" s="245"/>
      <c r="C35" s="87">
        <f aca="true" t="shared" si="10" ref="C35:N35">SUMIF(C31:C33,"=x",$S31:$S33)</f>
        <v>0</v>
      </c>
      <c r="D35" s="80">
        <f t="shared" si="10"/>
        <v>0</v>
      </c>
      <c r="E35" s="80">
        <f t="shared" si="10"/>
        <v>0</v>
      </c>
      <c r="F35" s="80">
        <f t="shared" si="10"/>
        <v>0</v>
      </c>
      <c r="G35" s="80">
        <f t="shared" si="10"/>
        <v>0</v>
      </c>
      <c r="H35" s="80">
        <f t="shared" si="10"/>
        <v>0</v>
      </c>
      <c r="I35" s="32">
        <f t="shared" si="10"/>
        <v>0</v>
      </c>
      <c r="J35" s="32">
        <f t="shared" si="10"/>
        <v>2</v>
      </c>
      <c r="K35" s="32">
        <f t="shared" si="10"/>
        <v>1</v>
      </c>
      <c r="L35" s="32">
        <f t="shared" si="10"/>
        <v>1</v>
      </c>
      <c r="M35" s="80">
        <f>SUMIF(M31:M33,"=x",$S31:$S33)</f>
        <v>0</v>
      </c>
      <c r="N35" s="81">
        <f t="shared" si="10"/>
        <v>0</v>
      </c>
      <c r="O35" s="251">
        <f>SUM(C35:N35)</f>
        <v>4</v>
      </c>
      <c r="P35" s="252"/>
      <c r="Q35" s="252"/>
      <c r="R35" s="252"/>
      <c r="S35" s="252"/>
      <c r="T35" s="253"/>
      <c r="U35" s="279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1"/>
    </row>
    <row r="36" spans="1:33" s="6" customFormat="1" ht="12.75">
      <c r="A36" s="246" t="s">
        <v>37</v>
      </c>
      <c r="B36" s="247"/>
      <c r="C36" s="88">
        <f>SUMPRODUCT(--(C31:C33="x"),--($T31:$T33="K"))</f>
        <v>0</v>
      </c>
      <c r="D36" s="82">
        <f aca="true" t="shared" si="11" ref="D36:N36">SUMPRODUCT(--(D31:D33="x"),--($T31:$T33="K"))</f>
        <v>0</v>
      </c>
      <c r="E36" s="82">
        <f t="shared" si="11"/>
        <v>0</v>
      </c>
      <c r="F36" s="82">
        <f t="shared" si="11"/>
        <v>0</v>
      </c>
      <c r="G36" s="82">
        <f t="shared" si="11"/>
        <v>0</v>
      </c>
      <c r="H36" s="82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82">
        <f>SUMPRODUCT(--(M31:M33="x"),--($T31:$T33="K"))</f>
        <v>0</v>
      </c>
      <c r="N36" s="83">
        <f t="shared" si="11"/>
        <v>0</v>
      </c>
      <c r="O36" s="254">
        <f>SUM(C36:N36)</f>
        <v>0</v>
      </c>
      <c r="P36" s="255"/>
      <c r="Q36" s="255"/>
      <c r="R36" s="255"/>
      <c r="S36" s="255"/>
      <c r="T36" s="256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1"/>
    </row>
    <row r="37" spans="1:33" s="6" customFormat="1" ht="12.75">
      <c r="A37" s="267" t="s">
        <v>8</v>
      </c>
      <c r="B37" s="268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5"/>
    </row>
    <row r="38" spans="1:33" s="6" customFormat="1" ht="12.75">
      <c r="A38" s="261" t="s">
        <v>35</v>
      </c>
      <c r="B38" s="262"/>
      <c r="C38" s="86">
        <f aca="true" t="shared" si="12" ref="C38:N40">SUMIF($A3:$A37,$A38,C3:C37)</f>
        <v>0</v>
      </c>
      <c r="D38" s="78">
        <f t="shared" si="12"/>
        <v>0</v>
      </c>
      <c r="E38" s="78">
        <f t="shared" si="12"/>
        <v>0</v>
      </c>
      <c r="F38" s="78">
        <f t="shared" si="12"/>
        <v>0</v>
      </c>
      <c r="G38" s="78">
        <f t="shared" si="12"/>
        <v>0</v>
      </c>
      <c r="H38" s="78">
        <f t="shared" si="12"/>
        <v>0</v>
      </c>
      <c r="I38" s="29">
        <f t="shared" si="12"/>
        <v>12</v>
      </c>
      <c r="J38" s="29">
        <f t="shared" si="12"/>
        <v>12</v>
      </c>
      <c r="K38" s="29">
        <f t="shared" si="12"/>
        <v>1</v>
      </c>
      <c r="L38" s="29">
        <f t="shared" si="12"/>
        <v>1</v>
      </c>
      <c r="M38" s="78">
        <f>SUMIF($A3:$A37,$A38,M3:M37)</f>
        <v>0</v>
      </c>
      <c r="N38" s="79">
        <f t="shared" si="12"/>
        <v>0</v>
      </c>
      <c r="O38" s="248">
        <f>SUM(C38:N38)</f>
        <v>26</v>
      </c>
      <c r="P38" s="249"/>
      <c r="Q38" s="249"/>
      <c r="R38" s="249"/>
      <c r="S38" s="249"/>
      <c r="T38" s="250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1"/>
    </row>
    <row r="39" spans="1:33" s="6" customFormat="1" ht="12.75">
      <c r="A39" s="244" t="s">
        <v>36</v>
      </c>
      <c r="B39" s="245"/>
      <c r="C39" s="87">
        <f t="shared" si="12"/>
        <v>0</v>
      </c>
      <c r="D39" s="80">
        <f t="shared" si="12"/>
        <v>0</v>
      </c>
      <c r="E39" s="80">
        <f t="shared" si="12"/>
        <v>0</v>
      </c>
      <c r="F39" s="80">
        <f t="shared" si="12"/>
        <v>0</v>
      </c>
      <c r="G39" s="80">
        <f t="shared" si="12"/>
        <v>0</v>
      </c>
      <c r="H39" s="80">
        <f t="shared" si="12"/>
        <v>0</v>
      </c>
      <c r="I39" s="32">
        <f t="shared" si="12"/>
        <v>12</v>
      </c>
      <c r="J39" s="32">
        <f t="shared" si="12"/>
        <v>14</v>
      </c>
      <c r="K39" s="32">
        <f t="shared" si="12"/>
        <v>1</v>
      </c>
      <c r="L39" s="32">
        <f t="shared" si="12"/>
        <v>1</v>
      </c>
      <c r="M39" s="80">
        <f>SUMIF($A4:$A38,$A39,M4:M38)</f>
        <v>0</v>
      </c>
      <c r="N39" s="81">
        <f t="shared" si="12"/>
        <v>0</v>
      </c>
      <c r="O39" s="251">
        <f>SUM(C39:N39)</f>
        <v>28</v>
      </c>
      <c r="P39" s="252"/>
      <c r="Q39" s="252"/>
      <c r="R39" s="252"/>
      <c r="S39" s="252"/>
      <c r="T39" s="253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1"/>
    </row>
    <row r="40" spans="1:33" s="6" customFormat="1" ht="12.75">
      <c r="A40" s="246" t="s">
        <v>37</v>
      </c>
      <c r="B40" s="247"/>
      <c r="C40" s="88">
        <f t="shared" si="12"/>
        <v>0</v>
      </c>
      <c r="D40" s="82">
        <f t="shared" si="12"/>
        <v>0</v>
      </c>
      <c r="E40" s="82">
        <f t="shared" si="12"/>
        <v>0</v>
      </c>
      <c r="F40" s="82">
        <f t="shared" si="12"/>
        <v>0</v>
      </c>
      <c r="G40" s="82">
        <f t="shared" si="12"/>
        <v>0</v>
      </c>
      <c r="H40" s="82">
        <f t="shared" si="12"/>
        <v>0</v>
      </c>
      <c r="I40" s="26">
        <f t="shared" si="12"/>
        <v>4</v>
      </c>
      <c r="J40" s="26">
        <f t="shared" si="12"/>
        <v>5</v>
      </c>
      <c r="K40" s="26">
        <f t="shared" si="12"/>
        <v>0</v>
      </c>
      <c r="L40" s="26">
        <f t="shared" si="12"/>
        <v>0</v>
      </c>
      <c r="M40" s="82">
        <f>SUMIF($A5:$A39,$A40,M5:M39)</f>
        <v>0</v>
      </c>
      <c r="N40" s="83">
        <f t="shared" si="12"/>
        <v>0</v>
      </c>
      <c r="O40" s="254">
        <f>SUM(C40:N40)</f>
        <v>9</v>
      </c>
      <c r="P40" s="255"/>
      <c r="Q40" s="255"/>
      <c r="R40" s="255"/>
      <c r="S40" s="255"/>
      <c r="T40" s="256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1"/>
    </row>
    <row r="41" spans="1:33" s="6" customFormat="1" ht="13.5" thickBot="1">
      <c r="A41" s="269" t="s">
        <v>77</v>
      </c>
      <c r="B41" s="270"/>
      <c r="C41" s="89"/>
      <c r="D41" s="84"/>
      <c r="E41" s="84"/>
      <c r="F41" s="84"/>
      <c r="G41" s="84"/>
      <c r="H41" s="84"/>
      <c r="I41" s="69">
        <f>10+2</f>
        <v>12</v>
      </c>
      <c r="J41" s="69">
        <f>10+4</f>
        <v>14</v>
      </c>
      <c r="K41" s="69">
        <f>0+1</f>
        <v>1</v>
      </c>
      <c r="L41" s="69">
        <f>0+1</f>
        <v>1</v>
      </c>
      <c r="M41" s="84"/>
      <c r="N41" s="85"/>
      <c r="O41" s="271">
        <f>SUM(C41:N41)</f>
        <v>28</v>
      </c>
      <c r="P41" s="272"/>
      <c r="Q41" s="272"/>
      <c r="R41" s="272"/>
      <c r="S41" s="272"/>
      <c r="T41" s="273"/>
      <c r="U41" s="286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8"/>
    </row>
    <row r="42" spans="1:32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6" customFormat="1" ht="12.75">
      <c r="A43" s="102" t="s">
        <v>131</v>
      </c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101" t="s">
        <v>136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102" t="s">
        <v>192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101" t="s">
        <v>175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10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8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9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</sheetData>
  <sheetProtection/>
  <mergeCells count="97">
    <mergeCell ref="A41:B41"/>
    <mergeCell ref="O41:T41"/>
    <mergeCell ref="U40:AG40"/>
    <mergeCell ref="U41:AG41"/>
    <mergeCell ref="A39:B39"/>
    <mergeCell ref="O39:T39"/>
    <mergeCell ref="U38:AG38"/>
    <mergeCell ref="U39:AG39"/>
    <mergeCell ref="A38:B38"/>
    <mergeCell ref="O38:T38"/>
    <mergeCell ref="A40:B40"/>
    <mergeCell ref="O40:T40"/>
    <mergeCell ref="U36:AG36"/>
    <mergeCell ref="U37:AG37"/>
    <mergeCell ref="A36:B36"/>
    <mergeCell ref="O36:T36"/>
    <mergeCell ref="A37:B37"/>
    <mergeCell ref="C37:N37"/>
    <mergeCell ref="O37:T37"/>
    <mergeCell ref="A34:B34"/>
    <mergeCell ref="O34:T34"/>
    <mergeCell ref="A35:B35"/>
    <mergeCell ref="O35:T35"/>
    <mergeCell ref="U34:AG34"/>
    <mergeCell ref="U35:AG35"/>
    <mergeCell ref="U29:AG29"/>
    <mergeCell ref="U30:AG30"/>
    <mergeCell ref="A27:B27"/>
    <mergeCell ref="O27:T27"/>
    <mergeCell ref="A28:B28"/>
    <mergeCell ref="O28:T28"/>
    <mergeCell ref="U27:AG27"/>
    <mergeCell ref="U28:AG28"/>
    <mergeCell ref="A29:B29"/>
    <mergeCell ref="O29:T29"/>
    <mergeCell ref="A30:B30"/>
    <mergeCell ref="C30:N30"/>
    <mergeCell ref="O30:T30"/>
    <mergeCell ref="U24:AG24"/>
    <mergeCell ref="U25:AG25"/>
    <mergeCell ref="A24:B24"/>
    <mergeCell ref="O24:T24"/>
    <mergeCell ref="A25:B25"/>
    <mergeCell ref="C25:N25"/>
    <mergeCell ref="O25:T25"/>
    <mergeCell ref="A22:B22"/>
    <mergeCell ref="O22:T22"/>
    <mergeCell ref="A23:B23"/>
    <mergeCell ref="O23:T23"/>
    <mergeCell ref="U22:AG22"/>
    <mergeCell ref="U23:AG23"/>
    <mergeCell ref="U17:AG17"/>
    <mergeCell ref="U18:AG18"/>
    <mergeCell ref="A15:B15"/>
    <mergeCell ref="O15:T15"/>
    <mergeCell ref="A16:B16"/>
    <mergeCell ref="O16:T16"/>
    <mergeCell ref="U15:AG15"/>
    <mergeCell ref="U16:AG16"/>
    <mergeCell ref="A17:B17"/>
    <mergeCell ref="O17:T17"/>
    <mergeCell ref="A18:B18"/>
    <mergeCell ref="C18:N18"/>
    <mergeCell ref="O18:T18"/>
    <mergeCell ref="U14:AG14"/>
    <mergeCell ref="AD4:AD5"/>
    <mergeCell ref="A11:B11"/>
    <mergeCell ref="O11:T11"/>
    <mergeCell ref="A12:B12"/>
    <mergeCell ref="O12:T12"/>
    <mergeCell ref="A14:B14"/>
    <mergeCell ref="C14:N14"/>
    <mergeCell ref="O14:T14"/>
    <mergeCell ref="B4:B5"/>
    <mergeCell ref="C4:N4"/>
    <mergeCell ref="O4:R4"/>
    <mergeCell ref="O6:T6"/>
    <mergeCell ref="T4:T5"/>
    <mergeCell ref="A13:B13"/>
    <mergeCell ref="O13:T13"/>
    <mergeCell ref="U12:AG12"/>
    <mergeCell ref="U13:AG13"/>
    <mergeCell ref="AG4:AG5"/>
    <mergeCell ref="U6:AG6"/>
    <mergeCell ref="U11:AG11"/>
    <mergeCell ref="X4:Z5"/>
    <mergeCell ref="AA4:AC5"/>
    <mergeCell ref="AE4:AE5"/>
    <mergeCell ref="AF4:AF5"/>
    <mergeCell ref="A1:B1"/>
    <mergeCell ref="A3:L3"/>
    <mergeCell ref="A6:B6"/>
    <mergeCell ref="C6:N6"/>
    <mergeCell ref="A2:W2"/>
    <mergeCell ref="A4:A5"/>
    <mergeCell ref="S4:S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12</v>
      </c>
      <c r="B1" s="19" t="s">
        <v>13</v>
      </c>
      <c r="C1" s="19" t="s">
        <v>9</v>
      </c>
      <c r="D1" s="19" t="s">
        <v>10</v>
      </c>
      <c r="E1" s="19" t="s">
        <v>11</v>
      </c>
    </row>
    <row r="2" spans="1:5" ht="15">
      <c r="A2" s="19" t="s">
        <v>14</v>
      </c>
      <c r="B2" s="19" t="s">
        <v>15</v>
      </c>
      <c r="C2" s="19" t="s">
        <v>9</v>
      </c>
      <c r="D2" s="19" t="s">
        <v>10</v>
      </c>
      <c r="E2" s="19" t="s">
        <v>11</v>
      </c>
    </row>
    <row r="3" spans="1:4" ht="15">
      <c r="A3" s="19" t="s">
        <v>16</v>
      </c>
      <c r="B3" s="19" t="s">
        <v>17</v>
      </c>
      <c r="C3" s="19" t="s">
        <v>18</v>
      </c>
      <c r="D3" s="19" t="s">
        <v>19</v>
      </c>
    </row>
    <row r="4" spans="1:4" ht="15">
      <c r="A4" s="19" t="s">
        <v>20</v>
      </c>
      <c r="B4" s="19" t="s">
        <v>21</v>
      </c>
      <c r="D4" s="19" t="s">
        <v>18</v>
      </c>
    </row>
    <row r="5" ht="15">
      <c r="B5" s="19" t="s">
        <v>22</v>
      </c>
    </row>
    <row r="6" ht="15">
      <c r="B6" s="19" t="s">
        <v>23</v>
      </c>
    </row>
    <row r="7" ht="15">
      <c r="B7" s="19" t="s">
        <v>24</v>
      </c>
    </row>
    <row r="8" ht="15">
      <c r="B8" s="19" t="s">
        <v>25</v>
      </c>
    </row>
    <row r="9" ht="15">
      <c r="B9" s="19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2020-06-12T10:13:41Z</dcterms:modified>
  <cp:category/>
  <cp:version/>
  <cp:contentType/>
  <cp:contentStatus/>
</cp:coreProperties>
</file>